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C78" lockStructure="1"/>
  <bookViews>
    <workbookView xWindow="0" yWindow="-60" windowWidth="18930" windowHeight="11535" tabRatio="906"/>
  </bookViews>
  <sheets>
    <sheet name="Introduction" sheetId="18" r:id="rId1"/>
    <sheet name="Irrigation Calculator" sheetId="3" r:id="rId2"/>
    <sheet name="Data Calculation" sheetId="2" state="hidden" r:id="rId3"/>
    <sheet name="Water Use Meter 1" sheetId="4" r:id="rId4"/>
    <sheet name="Water Use Meter 2" sheetId="14" r:id="rId5"/>
    <sheet name="Water Use Meter 3" sheetId="11" r:id="rId6"/>
    <sheet name="Water Use Meter 4" sheetId="13" r:id="rId7"/>
    <sheet name="Water Use Meter 5" sheetId="12" r:id="rId8"/>
    <sheet name="Total Water Use" sheetId="15" r:id="rId9"/>
  </sheets>
  <definedNames>
    <definedName name="Z_FE60B2A6_1C61_47EA_82B2_9DE22C5F1C32_.wvu.Cols" localSheetId="1" hidden="1">'Irrigation Calculator'!$S:$Y</definedName>
    <definedName name="Z_FE60B2A6_1C61_47EA_82B2_9DE22C5F1C32_.wvu.Cols" localSheetId="3" hidden="1">'Water Use Meter 1'!$A:$A,'Water Use Meter 1'!$Q:$U</definedName>
  </definedNames>
  <calcPr calcId="145621"/>
  <customWorkbookViews>
    <customWorkbookView name="PL002204 - Personal View" guid="{FE60B2A6-1C61-47EA-82B2-9DE22C5F1C32}" mergeInterval="0" personalView="1" maximized="1" xWindow="1" yWindow="1" windowWidth="1280" windowHeight="833" activeSheetId="6"/>
  </customWorkbookViews>
</workbook>
</file>

<file path=xl/calcChain.xml><?xml version="1.0" encoding="utf-8"?>
<calcChain xmlns="http://schemas.openxmlformats.org/spreadsheetml/2006/main">
  <c r="AA52" i="2" l="1"/>
  <c r="B52" i="2"/>
  <c r="AC52" i="2" l="1"/>
  <c r="AC69" i="2"/>
  <c r="AE69" i="2"/>
  <c r="K69" i="2"/>
  <c r="AG69" i="2"/>
  <c r="AF69" i="2"/>
  <c r="AD69" i="2"/>
  <c r="AB69" i="2"/>
  <c r="AA69" i="2"/>
  <c r="Z69" i="2"/>
  <c r="Y69" i="2"/>
  <c r="X69" i="2"/>
  <c r="W69" i="2"/>
  <c r="V69" i="2"/>
  <c r="U69" i="2"/>
  <c r="T69" i="2"/>
  <c r="S69" i="2"/>
  <c r="R69" i="2"/>
  <c r="Q69" i="2"/>
  <c r="P69" i="2"/>
  <c r="O69" i="2"/>
  <c r="N69" i="2"/>
  <c r="M69" i="2"/>
  <c r="L69" i="2"/>
  <c r="J69" i="2"/>
  <c r="I69" i="2"/>
  <c r="H69" i="2"/>
  <c r="AE52" i="2"/>
  <c r="K52" i="2"/>
  <c r="AG52" i="2"/>
  <c r="AF52" i="2"/>
  <c r="AD52" i="2"/>
  <c r="AB52" i="2"/>
  <c r="Z52" i="2"/>
  <c r="Y52" i="2"/>
  <c r="X52" i="2"/>
  <c r="W52" i="2"/>
  <c r="V52" i="2"/>
  <c r="U52" i="2"/>
  <c r="T52" i="2"/>
  <c r="S52" i="2"/>
  <c r="R52" i="2"/>
  <c r="Q52" i="2"/>
  <c r="P52" i="2"/>
  <c r="O52" i="2"/>
  <c r="N52" i="2"/>
  <c r="M52" i="2"/>
  <c r="L52" i="2"/>
  <c r="J52" i="2"/>
  <c r="I52" i="2"/>
  <c r="H52" i="2"/>
  <c r="E30" i="15" l="1"/>
  <c r="E28" i="15"/>
  <c r="E10" i="15"/>
  <c r="E8" i="15"/>
  <c r="Z95" i="14" l="1"/>
  <c r="Z94" i="14"/>
  <c r="Z93" i="14"/>
  <c r="Z92" i="14"/>
  <c r="Z91" i="14"/>
  <c r="Z90" i="14"/>
  <c r="Z89" i="14"/>
  <c r="Z88" i="14"/>
  <c r="Z87" i="14"/>
  <c r="Z86" i="14"/>
  <c r="Z85" i="14"/>
  <c r="Z84" i="14"/>
  <c r="D10" i="2" l="1"/>
  <c r="D11" i="2"/>
  <c r="D12" i="2"/>
  <c r="D13" i="2"/>
  <c r="D14" i="2"/>
  <c r="D15" i="2"/>
  <c r="D16" i="2"/>
  <c r="D17" i="2"/>
  <c r="D18" i="2"/>
  <c r="D19" i="2"/>
  <c r="D20" i="2"/>
  <c r="D9" i="2"/>
  <c r="I30" i="15" l="1"/>
  <c r="E14" i="15"/>
  <c r="E16" i="15"/>
  <c r="E18" i="15"/>
  <c r="E20" i="15"/>
  <c r="E22" i="15"/>
  <c r="E24" i="15"/>
  <c r="E26" i="15"/>
  <c r="E12" i="15"/>
  <c r="G30" i="15"/>
  <c r="I17" i="13"/>
  <c r="O108" i="15" s="1"/>
  <c r="I17" i="12"/>
  <c r="P108" i="15" s="1"/>
  <c r="I34" i="15"/>
  <c r="Y4" i="15"/>
  <c r="E32" i="15" l="1"/>
  <c r="E98" i="11" l="1"/>
  <c r="E106" i="13"/>
  <c r="E106" i="12"/>
  <c r="E106" i="14"/>
  <c r="G106" i="4"/>
  <c r="I17" i="4"/>
  <c r="L108" i="15" s="1"/>
  <c r="I19" i="4"/>
  <c r="L110" i="15" s="1"/>
  <c r="E93" i="14"/>
  <c r="E91" i="14"/>
  <c r="E89" i="14"/>
  <c r="E87" i="14"/>
  <c r="E85" i="14"/>
  <c r="E83" i="14"/>
  <c r="E81" i="14"/>
  <c r="E79" i="14"/>
  <c r="E77" i="14"/>
  <c r="E75" i="14"/>
  <c r="E73" i="14"/>
  <c r="E71" i="14"/>
  <c r="E61" i="14"/>
  <c r="E59" i="14"/>
  <c r="E43" i="14"/>
  <c r="K42" i="14"/>
  <c r="G41" i="14"/>
  <c r="C40" i="14"/>
  <c r="I39" i="14"/>
  <c r="I37" i="14"/>
  <c r="K37" i="14" s="1"/>
  <c r="I35" i="14"/>
  <c r="I33" i="14"/>
  <c r="I31" i="14"/>
  <c r="I29" i="14"/>
  <c r="I27" i="14"/>
  <c r="I25" i="14"/>
  <c r="I23" i="14"/>
  <c r="I21" i="14"/>
  <c r="I19" i="14"/>
  <c r="I17" i="14"/>
  <c r="Z95" i="12"/>
  <c r="Z94" i="12"/>
  <c r="Z93" i="12"/>
  <c r="E93" i="12"/>
  <c r="Z92" i="12"/>
  <c r="Z91" i="12"/>
  <c r="E91" i="12"/>
  <c r="Z90" i="12"/>
  <c r="Z89" i="12"/>
  <c r="E89" i="12"/>
  <c r="Z88" i="12"/>
  <c r="Z87" i="12"/>
  <c r="E87" i="12"/>
  <c r="Z86" i="12"/>
  <c r="Z85" i="12"/>
  <c r="E85" i="12"/>
  <c r="Z84" i="12"/>
  <c r="E83" i="12"/>
  <c r="E81" i="12"/>
  <c r="E79" i="12"/>
  <c r="E77" i="12"/>
  <c r="E75" i="12"/>
  <c r="E73" i="12"/>
  <c r="E71" i="12"/>
  <c r="E61" i="12"/>
  <c r="E59" i="12"/>
  <c r="E43" i="12"/>
  <c r="K42" i="12"/>
  <c r="G41" i="12"/>
  <c r="C40" i="12"/>
  <c r="I39" i="12"/>
  <c r="K39" i="12" s="1"/>
  <c r="I37" i="12"/>
  <c r="K37" i="12" s="1"/>
  <c r="I35" i="12"/>
  <c r="I33" i="12"/>
  <c r="I31" i="12"/>
  <c r="I29" i="12"/>
  <c r="I27" i="12"/>
  <c r="I25" i="12"/>
  <c r="I23" i="12"/>
  <c r="I21" i="12"/>
  <c r="I19" i="12"/>
  <c r="AA84" i="12"/>
  <c r="Z95" i="13"/>
  <c r="Z94" i="13"/>
  <c r="Z93" i="13"/>
  <c r="E93" i="13"/>
  <c r="Z92" i="13"/>
  <c r="Z91" i="13"/>
  <c r="E91" i="13"/>
  <c r="Z90" i="13"/>
  <c r="Z89" i="13"/>
  <c r="E89" i="13"/>
  <c r="Z88" i="13"/>
  <c r="Z87" i="13"/>
  <c r="E87" i="13"/>
  <c r="Z86" i="13"/>
  <c r="Z85" i="13"/>
  <c r="E85" i="13"/>
  <c r="Z84" i="13"/>
  <c r="E83" i="13"/>
  <c r="E81" i="13"/>
  <c r="E79" i="13"/>
  <c r="E77" i="13"/>
  <c r="E75" i="13"/>
  <c r="E73" i="13"/>
  <c r="E71" i="13"/>
  <c r="E61" i="13"/>
  <c r="E59" i="13"/>
  <c r="E43" i="13"/>
  <c r="K42" i="13"/>
  <c r="G41" i="13"/>
  <c r="C40" i="13"/>
  <c r="I39" i="13"/>
  <c r="K39" i="13" s="1"/>
  <c r="I37" i="13"/>
  <c r="K37" i="13" s="1"/>
  <c r="I35" i="13"/>
  <c r="I33" i="13"/>
  <c r="I31" i="13"/>
  <c r="I29" i="13"/>
  <c r="I27" i="13"/>
  <c r="I25" i="13"/>
  <c r="I23" i="13"/>
  <c r="I21" i="13"/>
  <c r="I19" i="13"/>
  <c r="AA84" i="13"/>
  <c r="Z95" i="11"/>
  <c r="Z94" i="11"/>
  <c r="Z93" i="11"/>
  <c r="E85" i="11"/>
  <c r="Z92" i="11"/>
  <c r="Z91" i="11"/>
  <c r="E83" i="11"/>
  <c r="Z90" i="11"/>
  <c r="Z89" i="11"/>
  <c r="E81" i="11"/>
  <c r="Z88" i="11"/>
  <c r="Z87" i="11"/>
  <c r="E79" i="11"/>
  <c r="Z86" i="11"/>
  <c r="Z85" i="11"/>
  <c r="E77" i="11"/>
  <c r="Z84" i="11"/>
  <c r="E75" i="11"/>
  <c r="E73" i="11"/>
  <c r="E71" i="11"/>
  <c r="E69" i="11"/>
  <c r="E67" i="11"/>
  <c r="E65" i="11"/>
  <c r="E63" i="11"/>
  <c r="E61" i="11"/>
  <c r="E59" i="11"/>
  <c r="E43" i="11"/>
  <c r="K42" i="11"/>
  <c r="G41" i="11"/>
  <c r="C40" i="11"/>
  <c r="I39" i="11"/>
  <c r="K39" i="11" s="1"/>
  <c r="I37" i="11"/>
  <c r="K37" i="11" s="1"/>
  <c r="I35" i="11"/>
  <c r="I33" i="11"/>
  <c r="I31" i="11"/>
  <c r="I29" i="11"/>
  <c r="I27" i="11"/>
  <c r="I25" i="11"/>
  <c r="I23" i="11"/>
  <c r="I21" i="11"/>
  <c r="I19" i="11"/>
  <c r="I17" i="11"/>
  <c r="I23" i="4"/>
  <c r="M108" i="15" l="1"/>
  <c r="AA84" i="14"/>
  <c r="AA88" i="14"/>
  <c r="M116" i="15"/>
  <c r="AA92" i="14"/>
  <c r="M124" i="15"/>
  <c r="AA87" i="14"/>
  <c r="M114" i="15"/>
  <c r="AA91" i="14"/>
  <c r="M122" i="15"/>
  <c r="AA86" i="14"/>
  <c r="M112" i="15"/>
  <c r="AA90" i="14"/>
  <c r="M120" i="15"/>
  <c r="AA94" i="14"/>
  <c r="M128" i="15"/>
  <c r="AA85" i="14"/>
  <c r="M110" i="15"/>
  <c r="AA89" i="14"/>
  <c r="M118" i="15"/>
  <c r="AA93" i="14"/>
  <c r="M126" i="15"/>
  <c r="K39" i="14"/>
  <c r="AA95" i="14"/>
  <c r="K19" i="12"/>
  <c r="P135" i="15" s="1"/>
  <c r="P110" i="15"/>
  <c r="K27" i="12"/>
  <c r="P143" i="15" s="1"/>
  <c r="P118" i="15"/>
  <c r="K21" i="12"/>
  <c r="P137" i="15" s="1"/>
  <c r="P112" i="15"/>
  <c r="AA88" i="12"/>
  <c r="P116" i="15"/>
  <c r="K29" i="12"/>
  <c r="P145" i="15" s="1"/>
  <c r="P120" i="15"/>
  <c r="AA92" i="12"/>
  <c r="P124" i="15"/>
  <c r="P153" i="15"/>
  <c r="P128" i="15"/>
  <c r="AA87" i="12"/>
  <c r="P114" i="15"/>
  <c r="AA91" i="12"/>
  <c r="P122" i="15"/>
  <c r="K35" i="12"/>
  <c r="P151" i="15" s="1"/>
  <c r="P126" i="15"/>
  <c r="K19" i="13"/>
  <c r="O135" i="15" s="1"/>
  <c r="O110" i="15"/>
  <c r="AA87" i="13"/>
  <c r="O114" i="15"/>
  <c r="K27" i="13"/>
  <c r="O143" i="15" s="1"/>
  <c r="O118" i="15"/>
  <c r="AA91" i="13"/>
  <c r="O122" i="15"/>
  <c r="K35" i="13"/>
  <c r="O151" i="15" s="1"/>
  <c r="O126" i="15"/>
  <c r="K21" i="13"/>
  <c r="O137" i="15" s="1"/>
  <c r="O112" i="15"/>
  <c r="AA88" i="13"/>
  <c r="O116" i="15"/>
  <c r="K29" i="13"/>
  <c r="O145" i="15" s="1"/>
  <c r="O120" i="15"/>
  <c r="AA92" i="13"/>
  <c r="O124" i="15"/>
  <c r="O153" i="15"/>
  <c r="O128" i="15"/>
  <c r="K19" i="11"/>
  <c r="N135" i="15" s="1"/>
  <c r="N110" i="15"/>
  <c r="K27" i="11"/>
  <c r="N143" i="15" s="1"/>
  <c r="N118" i="15"/>
  <c r="AA84" i="11"/>
  <c r="N108" i="15"/>
  <c r="K21" i="11"/>
  <c r="N137" i="15" s="1"/>
  <c r="N112" i="15"/>
  <c r="AA88" i="11"/>
  <c r="N116" i="15"/>
  <c r="K29" i="11"/>
  <c r="N145" i="15" s="1"/>
  <c r="N120" i="15"/>
  <c r="AA92" i="11"/>
  <c r="N124" i="15"/>
  <c r="N153" i="15"/>
  <c r="N128" i="15"/>
  <c r="AA87" i="11"/>
  <c r="N114" i="15"/>
  <c r="AA91" i="11"/>
  <c r="N122" i="15"/>
  <c r="K35" i="11"/>
  <c r="N151" i="15" s="1"/>
  <c r="N126" i="15"/>
  <c r="K19" i="14"/>
  <c r="M135" i="15" s="1"/>
  <c r="K27" i="14"/>
  <c r="M143" i="15" s="1"/>
  <c r="K35" i="14"/>
  <c r="M151" i="15" s="1"/>
  <c r="K21" i="14"/>
  <c r="M137" i="15" s="1"/>
  <c r="K29" i="14"/>
  <c r="M145" i="15" s="1"/>
  <c r="M153" i="15"/>
  <c r="K23" i="4"/>
  <c r="L139" i="15" s="1"/>
  <c r="L114" i="15"/>
  <c r="I41" i="14"/>
  <c r="L97" i="15" s="1"/>
  <c r="N97" i="15" s="1"/>
  <c r="K17" i="14"/>
  <c r="M133" i="15" s="1"/>
  <c r="K23" i="14"/>
  <c r="M139" i="15" s="1"/>
  <c r="K25" i="14"/>
  <c r="M141" i="15" s="1"/>
  <c r="K31" i="14"/>
  <c r="M147" i="15" s="1"/>
  <c r="K33" i="14"/>
  <c r="M149" i="15" s="1"/>
  <c r="I41" i="12"/>
  <c r="L103" i="15" s="1"/>
  <c r="N103" i="15" s="1"/>
  <c r="AA85" i="12"/>
  <c r="AA86" i="12"/>
  <c r="AA89" i="12"/>
  <c r="AA90" i="12"/>
  <c r="AA93" i="12"/>
  <c r="AA94" i="12"/>
  <c r="AA95" i="12"/>
  <c r="K17" i="12"/>
  <c r="P133" i="15" s="1"/>
  <c r="K23" i="12"/>
  <c r="P139" i="15" s="1"/>
  <c r="K25" i="12"/>
  <c r="P141" i="15" s="1"/>
  <c r="K31" i="12"/>
  <c r="P147" i="15" s="1"/>
  <c r="K33" i="12"/>
  <c r="P149" i="15" s="1"/>
  <c r="I41" i="13"/>
  <c r="AA85" i="13"/>
  <c r="AA86" i="13"/>
  <c r="AA89" i="13"/>
  <c r="AA90" i="13"/>
  <c r="AA93" i="13"/>
  <c r="AA94" i="13"/>
  <c r="AA95" i="13"/>
  <c r="K17" i="13"/>
  <c r="O133" i="15" s="1"/>
  <c r="K23" i="13"/>
  <c r="O139" i="15" s="1"/>
  <c r="K25" i="13"/>
  <c r="O141" i="15" s="1"/>
  <c r="K31" i="13"/>
  <c r="O147" i="15" s="1"/>
  <c r="K33" i="13"/>
  <c r="O149" i="15" s="1"/>
  <c r="I41" i="11"/>
  <c r="L99" i="15" s="1"/>
  <c r="N99" i="15" s="1"/>
  <c r="AA85" i="11"/>
  <c r="AA86" i="11"/>
  <c r="AA89" i="11"/>
  <c r="AA90" i="11"/>
  <c r="AA93" i="11"/>
  <c r="AA94" i="11"/>
  <c r="AA95" i="11"/>
  <c r="K17" i="11"/>
  <c r="N133" i="15" s="1"/>
  <c r="K23" i="11"/>
  <c r="N139" i="15" s="1"/>
  <c r="K25" i="11"/>
  <c r="N141" i="15" s="1"/>
  <c r="K31" i="11"/>
  <c r="N147" i="15" s="1"/>
  <c r="K33" i="11"/>
  <c r="N149" i="15" s="1"/>
  <c r="G58" i="2"/>
  <c r="F10" i="2" s="1"/>
  <c r="G59" i="2"/>
  <c r="F11" i="2" s="1"/>
  <c r="G60" i="2"/>
  <c r="F12" i="2" s="1"/>
  <c r="G61" i="2"/>
  <c r="F13" i="2" s="1"/>
  <c r="G62" i="2"/>
  <c r="F14" i="2" s="1"/>
  <c r="G63" i="2"/>
  <c r="F15" i="2" s="1"/>
  <c r="G64" i="2"/>
  <c r="F16" i="2" s="1"/>
  <c r="G65" i="2"/>
  <c r="F17" i="2" s="1"/>
  <c r="G66" i="2"/>
  <c r="F18" i="2" s="1"/>
  <c r="G67" i="2"/>
  <c r="F19" i="2" s="1"/>
  <c r="G68" i="2"/>
  <c r="F20" i="2" s="1"/>
  <c r="G57" i="2"/>
  <c r="F9" i="2" s="1"/>
  <c r="G41" i="2"/>
  <c r="B10" i="2" s="1"/>
  <c r="G42" i="2"/>
  <c r="B11" i="2" s="1"/>
  <c r="G43" i="2"/>
  <c r="B12" i="2" s="1"/>
  <c r="G44" i="2"/>
  <c r="B13" i="2" s="1"/>
  <c r="G45" i="2"/>
  <c r="B14" i="2" s="1"/>
  <c r="G46" i="2"/>
  <c r="B15" i="2" s="1"/>
  <c r="G47" i="2"/>
  <c r="B16" i="2" s="1"/>
  <c r="G48" i="2"/>
  <c r="B17" i="2" s="1"/>
  <c r="G49" i="2"/>
  <c r="B18" i="2" s="1"/>
  <c r="G50" i="2"/>
  <c r="B19" i="2" s="1"/>
  <c r="G51" i="2"/>
  <c r="B20" i="2" s="1"/>
  <c r="G40" i="2"/>
  <c r="B9" i="2" s="1"/>
  <c r="E52" i="2"/>
  <c r="F52" i="2"/>
  <c r="E69" i="2"/>
  <c r="F69" i="2"/>
  <c r="G8" i="15" l="1"/>
  <c r="G10" i="15"/>
  <c r="I14" i="15"/>
  <c r="G14" i="15"/>
  <c r="L101" i="15"/>
  <c r="N101" i="15"/>
  <c r="K19" i="4"/>
  <c r="K41" i="14"/>
  <c r="K41" i="12"/>
  <c r="K41" i="13"/>
  <c r="K41" i="11"/>
  <c r="G69" i="2"/>
  <c r="G52" i="2"/>
  <c r="I27" i="4"/>
  <c r="L118" i="15" s="1"/>
  <c r="G18" i="15" s="1"/>
  <c r="I29" i="4"/>
  <c r="L120" i="15" s="1"/>
  <c r="G20" i="15" s="1"/>
  <c r="I31" i="4"/>
  <c r="L122" i="15" s="1"/>
  <c r="G22" i="15" s="1"/>
  <c r="I33" i="4"/>
  <c r="L124" i="15" s="1"/>
  <c r="G24" i="15" s="1"/>
  <c r="I35" i="4"/>
  <c r="L126" i="15" s="1"/>
  <c r="G26" i="15" s="1"/>
  <c r="I37" i="4"/>
  <c r="I39" i="4"/>
  <c r="I25" i="4"/>
  <c r="L116" i="15" s="1"/>
  <c r="G16" i="15" s="1"/>
  <c r="I21" i="4"/>
  <c r="L112" i="15" s="1"/>
  <c r="G12" i="15" s="1"/>
  <c r="L128" i="15" l="1"/>
  <c r="G28" i="15" s="1"/>
  <c r="G32" i="15" s="1"/>
  <c r="K37" i="4"/>
  <c r="L135" i="15"/>
  <c r="I10" i="15" s="1"/>
  <c r="K25" i="4"/>
  <c r="K21" i="4"/>
  <c r="K39" i="4"/>
  <c r="K35" i="4"/>
  <c r="K31" i="4"/>
  <c r="K27" i="4"/>
  <c r="K17" i="4"/>
  <c r="K33" i="4"/>
  <c r="K29" i="4"/>
  <c r="L133" i="15" l="1"/>
  <c r="I8" i="15" s="1"/>
  <c r="L137" i="15"/>
  <c r="I12" i="15" s="1"/>
  <c r="L145" i="15"/>
  <c r="I20" i="15" s="1"/>
  <c r="L153" i="15"/>
  <c r="I28" i="15" s="1"/>
  <c r="L143" i="15"/>
  <c r="I18" i="15" s="1"/>
  <c r="L151" i="15"/>
  <c r="I26" i="15" s="1"/>
  <c r="L149" i="15"/>
  <c r="I24" i="15" s="1"/>
  <c r="L147" i="15"/>
  <c r="I22" i="15" s="1"/>
  <c r="L141" i="15"/>
  <c r="I16" i="15" s="1"/>
  <c r="AA88" i="4"/>
  <c r="AA86" i="4"/>
  <c r="AA85" i="4"/>
  <c r="AA94" i="4"/>
  <c r="AA95" i="4"/>
  <c r="AA92" i="4"/>
  <c r="AA90" i="4"/>
  <c r="I32" i="15" l="1"/>
  <c r="AA84" i="4"/>
  <c r="AA89" i="4"/>
  <c r="AA93" i="4"/>
  <c r="AA91" i="4"/>
  <c r="AA87" i="4"/>
  <c r="C27" i="3"/>
  <c r="Z95" i="4"/>
  <c r="Z94" i="4"/>
  <c r="Z93" i="4"/>
  <c r="Z92" i="4"/>
  <c r="Z91" i="4"/>
  <c r="Z90" i="4"/>
  <c r="Z89" i="4"/>
  <c r="Z88" i="4"/>
  <c r="Z87" i="4"/>
  <c r="Z86" i="4"/>
  <c r="Z85" i="4"/>
  <c r="Z84" i="4"/>
  <c r="K42" i="4" l="1"/>
  <c r="I41" i="4"/>
  <c r="L95" i="15" s="1"/>
  <c r="G41" i="4"/>
  <c r="N95" i="15" l="1"/>
  <c r="O36" i="15" s="1"/>
  <c r="O35" i="15"/>
  <c r="C40" i="4"/>
  <c r="E93" i="4"/>
  <c r="E91" i="4"/>
  <c r="E89" i="4"/>
  <c r="E87" i="4"/>
  <c r="E85" i="4"/>
  <c r="E83" i="4"/>
  <c r="E81" i="4"/>
  <c r="E79" i="4"/>
  <c r="E77" i="4"/>
  <c r="E75" i="4"/>
  <c r="E73" i="4"/>
  <c r="E71" i="4"/>
  <c r="E61" i="4"/>
  <c r="E59" i="4"/>
  <c r="E43" i="4"/>
  <c r="A5" i="2" l="1"/>
  <c r="D69" i="2"/>
  <c r="C69" i="2"/>
  <c r="B69" i="2"/>
  <c r="D52" i="2" l="1"/>
  <c r="C52" i="2" l="1"/>
  <c r="H10" i="2" l="1"/>
  <c r="H11" i="2"/>
  <c r="H12" i="2"/>
  <c r="H13" i="2"/>
  <c r="H14" i="2"/>
  <c r="H15" i="2"/>
  <c r="H16" i="2"/>
  <c r="H17" i="2"/>
  <c r="H18" i="2"/>
  <c r="H19" i="2"/>
  <c r="H20" i="2"/>
  <c r="H9" i="2"/>
  <c r="C10" i="2"/>
  <c r="C11" i="2"/>
  <c r="C12" i="2"/>
  <c r="C13" i="2"/>
  <c r="C14" i="2"/>
  <c r="C15" i="2"/>
  <c r="C16" i="2"/>
  <c r="C17" i="2"/>
  <c r="C18" i="2"/>
  <c r="C19" i="2"/>
  <c r="C20" i="2"/>
  <c r="C9" i="2"/>
  <c r="C28" i="2"/>
  <c r="C29" i="2"/>
  <c r="C30" i="2"/>
  <c r="C31" i="2"/>
  <c r="C27" i="2"/>
  <c r="J10" i="2"/>
  <c r="J11" i="2"/>
  <c r="J12" i="2"/>
  <c r="J13" i="2"/>
  <c r="J14" i="2"/>
  <c r="J15" i="2"/>
  <c r="J16" i="2"/>
  <c r="J17" i="2"/>
  <c r="J18" i="2"/>
  <c r="J19" i="2"/>
  <c r="J20" i="2"/>
  <c r="J9" i="2"/>
  <c r="C25" i="3" l="1"/>
  <c r="C29" i="3" s="1"/>
  <c r="E18" i="2"/>
  <c r="I18" i="2" s="1"/>
  <c r="E17" i="2"/>
  <c r="I17" i="2" s="1"/>
  <c r="E11" i="2"/>
  <c r="I11" i="2" s="1"/>
  <c r="E9" i="2"/>
  <c r="I9" i="2" s="1"/>
  <c r="E20" i="2"/>
  <c r="I20" i="2" s="1"/>
  <c r="E16" i="2"/>
  <c r="I16" i="2" s="1"/>
  <c r="F21" i="2"/>
  <c r="E14" i="2"/>
  <c r="I14" i="2" s="1"/>
  <c r="E12" i="2"/>
  <c r="B21" i="2"/>
  <c r="E15" i="2"/>
  <c r="I15" i="2" s="1"/>
  <c r="E13" i="2"/>
  <c r="I13" i="2" s="1"/>
  <c r="E10" i="2"/>
  <c r="I10" i="2" s="1"/>
  <c r="K10" i="2" s="1"/>
  <c r="L10" i="2" s="1"/>
  <c r="E19" i="2"/>
  <c r="H21" i="2"/>
  <c r="K15" i="2" l="1"/>
  <c r="L15" i="2" s="1"/>
  <c r="K20" i="2"/>
  <c r="L20" i="2" s="1"/>
  <c r="K11" i="2"/>
  <c r="L11" i="2" s="1"/>
  <c r="K18" i="2"/>
  <c r="L18" i="2" s="1"/>
  <c r="K13" i="2"/>
  <c r="L13" i="2" s="1"/>
  <c r="K14" i="2"/>
  <c r="L14" i="2" s="1"/>
  <c r="K16" i="2"/>
  <c r="L16" i="2" s="1"/>
  <c r="K9" i="2"/>
  <c r="L9" i="2" s="1"/>
  <c r="K17" i="2"/>
  <c r="L17" i="2" s="1"/>
  <c r="I12" i="2"/>
  <c r="K12" i="2" s="1"/>
  <c r="L12" i="2" s="1"/>
  <c r="I19" i="2"/>
  <c r="E21" i="2"/>
  <c r="B32" i="3" l="1"/>
  <c r="B34" i="3" s="1"/>
  <c r="G32" i="3"/>
  <c r="G34" i="3" s="1"/>
  <c r="K32" i="3"/>
  <c r="K34" i="3" s="1"/>
  <c r="M32" i="3"/>
  <c r="M34" i="3" s="1"/>
  <c r="J32" i="3"/>
  <c r="J34" i="3" s="1"/>
  <c r="I32" i="3"/>
  <c r="I34" i="3" s="1"/>
  <c r="F32" i="3"/>
  <c r="F34" i="3" s="1"/>
  <c r="D32" i="3"/>
  <c r="D34" i="3" s="1"/>
  <c r="H32" i="3"/>
  <c r="H34" i="3" s="1"/>
  <c r="K19" i="2"/>
  <c r="L19" i="2" s="1"/>
  <c r="I21" i="2"/>
  <c r="L32" i="3" l="1"/>
  <c r="L34" i="3" s="1"/>
  <c r="K21" i="2"/>
  <c r="C32" i="3"/>
  <c r="C34" i="3" s="1"/>
  <c r="E32" i="3" l="1"/>
  <c r="E34" i="3" s="1"/>
  <c r="N34" i="3" s="1"/>
  <c r="L21" i="2"/>
  <c r="K41" i="4"/>
  <c r="N32" i="3" l="1"/>
</calcChain>
</file>

<file path=xl/comments1.xml><?xml version="1.0" encoding="utf-8"?>
<comments xmlns="http://schemas.openxmlformats.org/spreadsheetml/2006/main">
  <authors>
    <author>pe001902</author>
  </authors>
  <commentList>
    <comment ref="AB38" authorId="0">
      <text>
        <r>
          <rPr>
            <b/>
            <sz val="8"/>
            <color indexed="81"/>
            <rFont val="Tahoma"/>
            <family val="2"/>
          </rPr>
          <t>pe001902:</t>
        </r>
        <r>
          <rPr>
            <sz val="8"/>
            <color indexed="81"/>
            <rFont val="Tahoma"/>
            <family val="2"/>
          </rPr>
          <t xml:space="preserve">
Last years calculations based on data sourced from Roseworthy AWS however Roseworthy station has current data and is closer</t>
        </r>
      </text>
    </comment>
    <comment ref="AB55" authorId="0">
      <text>
        <r>
          <rPr>
            <b/>
            <sz val="8"/>
            <color indexed="81"/>
            <rFont val="Tahoma"/>
            <family val="2"/>
          </rPr>
          <t>pe001902:</t>
        </r>
        <r>
          <rPr>
            <sz val="8"/>
            <color indexed="81"/>
            <rFont val="Tahoma"/>
            <family val="2"/>
          </rPr>
          <t xml:space="preserve">
Last years calculations based on data sourced from Roseworthy AWS however Roseworthy station has current data and is closer</t>
        </r>
      </text>
    </comment>
  </commentList>
</comments>
</file>

<file path=xl/sharedStrings.xml><?xml version="1.0" encoding="utf-8"?>
<sst xmlns="http://schemas.openxmlformats.org/spreadsheetml/2006/main" count="734" uniqueCount="222">
  <si>
    <t>Dec</t>
  </si>
  <si>
    <t>Jan</t>
  </si>
  <si>
    <t>Feb</t>
  </si>
  <si>
    <t>Mar</t>
  </si>
  <si>
    <t>Month</t>
  </si>
  <si>
    <t>Reference Evapotranspiration (ETo) mm/month</t>
  </si>
  <si>
    <t>Crop Co-efficient (Kc)</t>
  </si>
  <si>
    <t>Crop Stress factor (Ks)</t>
  </si>
  <si>
    <t>ETc mm/month</t>
  </si>
  <si>
    <t>Rainfall (P) mm/month</t>
  </si>
  <si>
    <t xml:space="preserve">Effective Rainfall factor (Pf) </t>
  </si>
  <si>
    <t>Effective Rainfall (Pe) mm/month</t>
  </si>
  <si>
    <t>Net Irrigation Requirement (mm/month) (In)</t>
  </si>
  <si>
    <t>Application efficiency (Ea)</t>
  </si>
  <si>
    <t>Base Irrigation Requirement (mm/month) (BIr)</t>
  </si>
  <si>
    <t>Base Irrigation Requirement (kL per ha) (BIr)</t>
  </si>
  <si>
    <t>ETc=Eto x Kc x Ks</t>
  </si>
  <si>
    <t>Pe = P x 0.5</t>
  </si>
  <si>
    <t>In = ETc - Pe</t>
  </si>
  <si>
    <t>BIr (mm) = In / Ea</t>
  </si>
  <si>
    <t>BIr (kL per ha) = BIr (mm) x 10</t>
  </si>
  <si>
    <t>Jul</t>
  </si>
  <si>
    <t>Aug</t>
  </si>
  <si>
    <t>Sep</t>
  </si>
  <si>
    <t>Oct</t>
  </si>
  <si>
    <t>Nov</t>
  </si>
  <si>
    <t>Apr</t>
  </si>
  <si>
    <t>May</t>
  </si>
  <si>
    <t>Jun</t>
  </si>
  <si>
    <t>Total (annual)</t>
  </si>
  <si>
    <t>Region</t>
  </si>
  <si>
    <t>Ref Eto mm/month</t>
  </si>
  <si>
    <t>Soil Type</t>
  </si>
  <si>
    <t>Sand</t>
  </si>
  <si>
    <t>Sandy Loam</t>
  </si>
  <si>
    <t>Loam</t>
  </si>
  <si>
    <t>Clay Loam</t>
  </si>
  <si>
    <t>Clay</t>
  </si>
  <si>
    <t>Functional purpose</t>
  </si>
  <si>
    <t>Turf Type</t>
  </si>
  <si>
    <t>Warm</t>
  </si>
  <si>
    <t>Cool</t>
  </si>
  <si>
    <t>TOTAL</t>
  </si>
  <si>
    <t>Optimum Irrigation Event</t>
  </si>
  <si>
    <t>WHC (mm/m)</t>
  </si>
  <si>
    <t>OIE</t>
  </si>
  <si>
    <t>Bowling Green</t>
  </si>
  <si>
    <t>Data From</t>
  </si>
  <si>
    <t>AIR</t>
  </si>
  <si>
    <t>BIR Long term Ave</t>
  </si>
  <si>
    <t>Yes</t>
  </si>
  <si>
    <t>No</t>
  </si>
  <si>
    <t>Include</t>
  </si>
  <si>
    <t>Eto Lookup Table</t>
  </si>
  <si>
    <t>Rainfall Lookup Table</t>
  </si>
  <si>
    <t xml:space="preserve">Irrigation Requirement Calculator </t>
  </si>
  <si>
    <t>Notes / Comments</t>
  </si>
  <si>
    <t>Data entry</t>
  </si>
  <si>
    <t xml:space="preserve">Disclaimer: </t>
  </si>
  <si>
    <t>Total</t>
  </si>
  <si>
    <t>Start read</t>
  </si>
  <si>
    <t>End Aug</t>
  </si>
  <si>
    <t>End Jul</t>
  </si>
  <si>
    <t>End Oct</t>
  </si>
  <si>
    <t>End Nov</t>
  </si>
  <si>
    <t>End Dec</t>
  </si>
  <si>
    <t>End Jan</t>
  </si>
  <si>
    <t>End Feb</t>
  </si>
  <si>
    <t>End Mar</t>
  </si>
  <si>
    <t>End Apr</t>
  </si>
  <si>
    <t>End May</t>
  </si>
  <si>
    <t>End Sep</t>
  </si>
  <si>
    <t>End Jun</t>
  </si>
  <si>
    <t>July</t>
  </si>
  <si>
    <t>August</t>
  </si>
  <si>
    <t>September</t>
  </si>
  <si>
    <t>October</t>
  </si>
  <si>
    <t>November</t>
  </si>
  <si>
    <t>December</t>
  </si>
  <si>
    <t>January</t>
  </si>
  <si>
    <t>February</t>
  </si>
  <si>
    <t>March</t>
  </si>
  <si>
    <t>April</t>
  </si>
  <si>
    <t>June</t>
  </si>
  <si>
    <t xml:space="preserve">Water Budget </t>
  </si>
  <si>
    <t>Rainfall</t>
  </si>
  <si>
    <t>Meter Read kL</t>
  </si>
  <si>
    <t>% water for irrigation purposes</t>
  </si>
  <si>
    <t>Meter 1</t>
  </si>
  <si>
    <t>Meter 2</t>
  </si>
  <si>
    <t xml:space="preserve">Approx Total Combined Meter Water Use kL = </t>
  </si>
  <si>
    <t xml:space="preserve">Approx Total Combined Meter Water Use Cost = </t>
  </si>
  <si>
    <t>Meter number</t>
  </si>
  <si>
    <t>Price water per kL</t>
  </si>
  <si>
    <t>Meter 3</t>
  </si>
  <si>
    <t>Meter 4</t>
  </si>
  <si>
    <t>Meter 5</t>
  </si>
  <si>
    <t>% Irrigation</t>
  </si>
  <si>
    <t>Cost</t>
  </si>
  <si>
    <t>Total Water Use</t>
  </si>
  <si>
    <t xml:space="preserve">% Total Consumption </t>
  </si>
  <si>
    <t>Totals</t>
  </si>
  <si>
    <t>Table for total IPOS consumption cost per month</t>
  </si>
  <si>
    <t>Water Use Recording Sheet - Meter 1</t>
  </si>
  <si>
    <t>Approx monthly Cost</t>
  </si>
  <si>
    <t>Actual Irrigation water use kL</t>
  </si>
  <si>
    <t>Water Use Recording Sheet - Meter 2</t>
  </si>
  <si>
    <t>Water Use Recording Sheet - Meter 3</t>
  </si>
  <si>
    <t>Water Use Recording Sheet - Meter 4</t>
  </si>
  <si>
    <t>Water Use Recording Sheet - Meter 5</t>
  </si>
  <si>
    <t>Rainfall is calculated using longterm averages</t>
  </si>
  <si>
    <t>BIr (Base Irrigation Requirement) kL</t>
  </si>
  <si>
    <t>SA Water Irrigation Management Calculator</t>
  </si>
  <si>
    <r>
      <t>o</t>
    </r>
    <r>
      <rPr>
        <sz val="11"/>
        <color rgb="FF000000"/>
        <rFont val="Calibri"/>
        <family val="2"/>
        <scheme val="minor"/>
      </rPr>
      <t xml:space="preserve">     The 'Meter 1' to 'Meter 5' sheets are designed for you to enter your meter readings to track water use against best practice standards and also automatically calculates the cost of the water used.</t>
    </r>
  </si>
  <si>
    <r>
      <t>o</t>
    </r>
    <r>
      <rPr>
        <sz val="11"/>
        <color rgb="FF000000"/>
        <rFont val="Calibri"/>
        <family val="2"/>
        <scheme val="minor"/>
      </rPr>
      <t xml:space="preserve">     This sheet displays an up to date water use report and automatically populates from the meter readings that are entered. This sheet is  useful when analysing how efficient your irrigation scheduling has been.</t>
    </r>
  </si>
  <si>
    <t>Eto</t>
  </si>
  <si>
    <t>Phone</t>
  </si>
  <si>
    <t>08 7424 3753</t>
  </si>
  <si>
    <t>Email</t>
  </si>
  <si>
    <t>Web</t>
  </si>
  <si>
    <r>
      <rPr>
        <sz val="8"/>
        <rFont val="Calibri"/>
        <family val="2"/>
        <scheme val="minor"/>
      </rPr>
      <t xml:space="preserve">The SA Water Irrigation Management Toolkit should be used as a guide only. Ultimately the responsibility for the volume of water that is applied to maintain turf standards lies with the turf manager. The calculator has been built based on the fundamental principles of the IPOS Code of Practice (IPOS CoP). The code has been developed using a range of information sourced from the public domain and provided by industry representatives. Every effort has been made to verify and correctly source information used to avoid errors or oversights but it is recognised that some may exist. It is also recognised that technology and management methods are changing with time and the methods used in the code are not the only viable methods to achieve the outcome of efficient irrigation management.
Any proposal to use alternative water sources or recycled water may require approval from the Department of Health, the EPA and local council. For more information please contact the Department of Health on 8226 7100, the EPA on 8204 2000 or your local council.
South Australian Water Corporation and its officers and employees and the Government of South Australia and its agents, instrumentalities, officers and employees:
• make no representations, express or implied, as to the accuracy of the information and data contained in the SA Water Irrigation Managment Toolkit;
• make no representations, express or implied, as to the accuracy or usefulness of  the toolkit;
• make no representations that the toolkit will operate error free;
• accept no liability however arising for any loss resulting from the use of the toolkit and any information and data contained in, or derived by means of, the toolkit or from any reliance placed on the toolkit or on any such information and data; 
• make no representations, either expressed or implied, as to the suitability of the toolkit and of any such information and data for any particular purpose; and
• accept no liability for any interference with or damage to a user's computer, software or data occurring in connection with the use of the toolkit. </t>
    </r>
    <r>
      <rPr>
        <sz val="10"/>
        <rFont val="Calibri"/>
        <family val="2"/>
        <scheme val="minor"/>
      </rPr>
      <t xml:space="preserve">
</t>
    </r>
  </si>
  <si>
    <t>TQVS 1</t>
  </si>
  <si>
    <t>TQVS 2</t>
  </si>
  <si>
    <t>TQVS 3</t>
  </si>
  <si>
    <t>TQVS 4</t>
  </si>
  <si>
    <t>Select to include month→</t>
  </si>
  <si>
    <t>Permit reference number</t>
  </si>
  <si>
    <r>
      <rPr>
        <b/>
        <sz val="8"/>
        <rFont val="Calibri"/>
        <family val="2"/>
        <scheme val="minor"/>
      </rPr>
      <t>Disclaimer:</t>
    </r>
    <r>
      <rPr>
        <sz val="8"/>
        <rFont val="Calibri"/>
        <family val="2"/>
        <scheme val="minor"/>
      </rPr>
      <t xml:space="preserve">
Please note costing is indicative only and should be cross referenced with billing information- Information given in this worksheet should be used as a guide only. Bear in mind other costs such as sewerage, service charges and levies have been excluded.  Please refer to the website for further information.</t>
    </r>
  </si>
  <si>
    <t>Notes/Comments</t>
  </si>
  <si>
    <r>
      <rPr>
        <b/>
        <sz val="8"/>
        <rFont val="Calibri"/>
        <family val="2"/>
        <scheme val="minor"/>
      </rPr>
      <t>Disclaimer:</t>
    </r>
    <r>
      <rPr>
        <sz val="8"/>
        <rFont val="Calibri"/>
        <family val="2"/>
        <scheme val="minor"/>
      </rPr>
      <t xml:space="preserve">
Please note costing information is indicative only and should be cross referenced with billing information- Costing information given in this worksheet should be used as a guide only. The 'total combined water meter cost' is this sheet represents all water used and the cost of this water. Bear in mind other costs such as sewerage, service charges and levies have been excluded from this . Please refer to the website for further information regarding pricing. </t>
    </r>
  </si>
  <si>
    <t>Table for total Air IPOS consumption  per month</t>
  </si>
  <si>
    <t>SA Water Basic Irrigation Management Toolkit For Turf Managers</t>
  </si>
  <si>
    <t>The SA Water Basic Irrigation Management Toolkit aims to provide turf managers with a simple resource that helps with the effective management of water. The toolkit can be used for recording and reporting water use.  It is important to monitor your irrigation use for social, environmental and financial reasons. The toolkit consists of the following sheets;</t>
  </si>
  <si>
    <t>CEDUNA_AMO_18012</t>
  </si>
  <si>
    <t>CLARE_HIGH_SCHOOL_021131</t>
  </si>
  <si>
    <t>CLEVE_AERODROME 018116</t>
  </si>
  <si>
    <t>COONAWARRA_2005_2010</t>
  </si>
  <si>
    <t>CUMMINS_AERO_2005_2010</t>
  </si>
  <si>
    <t>EDITHBURGH 022046</t>
  </si>
  <si>
    <t>ERNABELLA_(PUKATJA)_2005_2010</t>
  </si>
  <si>
    <t>HINDMARSH_ISLAND_AWS 2007_2012</t>
  </si>
  <si>
    <t>KADINA_AWS_22050</t>
  </si>
  <si>
    <t>KEITH_(MUNKORA)_025557</t>
  </si>
  <si>
    <t>KINGSCOTE_AERO_22841</t>
  </si>
  <si>
    <t>KUITPO_FOREST_RESERVE_23887</t>
  </si>
  <si>
    <t>LAMEROO_(AUSTIN_PLAINS) 25562</t>
  </si>
  <si>
    <t>LEIGH_CREEK_AIRPORT_2005_2010</t>
  </si>
  <si>
    <t>LOXTON_RESEARCH_CENTRE 2007_2012</t>
  </si>
  <si>
    <t>MINLATON_AERO_022031</t>
  </si>
  <si>
    <t>MINNIPA_PIRSA_18195</t>
  </si>
  <si>
    <t>MOUNT_GAMBIER_AERO_2007_2012</t>
  </si>
  <si>
    <t>MURRAY_BRIDGE_(PALLAMANA_AERODROME) 24584</t>
  </si>
  <si>
    <t>NARACOORTE_AERODROME_2005_2010</t>
  </si>
  <si>
    <t>NORTH_SHIELDS_(PORT_LINCOLN_AWS)_2007_2012</t>
  </si>
  <si>
    <t>NURIOOTPA_VITICULTURAL 2007_2012</t>
  </si>
  <si>
    <t>PADTHAWAY_SOUTH_2005_2010</t>
  </si>
  <si>
    <t>PARAWA_(SECOND_VALLEY_FOREST_AWS) 2005_2010</t>
  </si>
  <si>
    <t>PORT_AUGUSTA_AERO 200001</t>
  </si>
  <si>
    <t>RENMARK_AERO_2005_2010</t>
  </si>
  <si>
    <t>ROBE BOM data 5 years</t>
  </si>
  <si>
    <t>ROSEWORTHY_023021</t>
  </si>
  <si>
    <t>ROXBY_DOWNS_(OLYMPIC_DAM_AERODROME) 200001</t>
  </si>
  <si>
    <t>SNOWTOWN_(RAYVILLE_PARK)_2006_2011</t>
  </si>
  <si>
    <t>STENHOUSE_BAY_2005_2010</t>
  </si>
  <si>
    <t>STRATHALBYN_RACECOURSE 24580</t>
  </si>
  <si>
    <t>OODNADATTA 2005 - 2010</t>
  </si>
  <si>
    <t>WHYALLA_AERO 018120</t>
  </si>
  <si>
    <t>WUDINNA 07-12</t>
  </si>
  <si>
    <t>FOR BUFFERING PURPOSE</t>
  </si>
  <si>
    <t>Cowell_018022</t>
  </si>
  <si>
    <t>Tumby Bay</t>
  </si>
  <si>
    <t>Weather Stations</t>
  </si>
  <si>
    <t>Adelaide Apt</t>
  </si>
  <si>
    <t>Kent Town</t>
  </si>
  <si>
    <t>Noarlunga</t>
  </si>
  <si>
    <t>Parafield</t>
  </si>
  <si>
    <t>Mount Crawford</t>
  </si>
  <si>
    <t>Current</t>
  </si>
  <si>
    <t>Ceduna</t>
  </si>
  <si>
    <t>Clare</t>
  </si>
  <si>
    <t>Cleve</t>
  </si>
  <si>
    <t>Edithburgh</t>
  </si>
  <si>
    <t>Hindmarsh Island</t>
  </si>
  <si>
    <t>Kadina</t>
  </si>
  <si>
    <t>Kingscote</t>
  </si>
  <si>
    <t xml:space="preserve">Kuitpo Forest </t>
  </si>
  <si>
    <t>Lameroo</t>
  </si>
  <si>
    <t>Loxton</t>
  </si>
  <si>
    <t>Minlaton</t>
  </si>
  <si>
    <t>Minnipa</t>
  </si>
  <si>
    <t>Mount Gambier</t>
  </si>
  <si>
    <t>Murray Bridge</t>
  </si>
  <si>
    <t>North Shields</t>
  </si>
  <si>
    <t>Nuriootpa</t>
  </si>
  <si>
    <t>Port Augusta</t>
  </si>
  <si>
    <t>Robe</t>
  </si>
  <si>
    <t>Roseworthy</t>
  </si>
  <si>
    <t>Snowtown</t>
  </si>
  <si>
    <t>Strathalbyn</t>
  </si>
  <si>
    <t>Whyalla</t>
  </si>
  <si>
    <t>Wudinna</t>
  </si>
  <si>
    <t>Cowell</t>
  </si>
  <si>
    <t xml:space="preserve">Approximate No. of Events </t>
  </si>
  <si>
    <t>Keith</t>
  </si>
  <si>
    <r>
      <t>Good luck with your open space management!
For more information please call Business Technical Support on 08 7424 3753</t>
    </r>
    <r>
      <rPr>
        <u/>
        <sz val="11"/>
        <color rgb="FF000000"/>
        <rFont val="Calibri"/>
        <family val="2"/>
      </rPr>
      <t/>
    </r>
  </si>
  <si>
    <t>SA Water's Business Technical Support Contact Details</t>
  </si>
  <si>
    <t xml:space="preserve">Property Name </t>
  </si>
  <si>
    <t>Site Information</t>
  </si>
  <si>
    <r>
      <t>Irrigated Area (m</t>
    </r>
    <r>
      <rPr>
        <b/>
        <vertAlign val="superscript"/>
        <sz val="10"/>
        <rFont val="Calibri"/>
        <family val="2"/>
        <scheme val="minor"/>
      </rPr>
      <t>2</t>
    </r>
    <r>
      <rPr>
        <b/>
        <sz val="10"/>
        <rFont val="Calibri"/>
        <family val="2"/>
        <scheme val="minor"/>
      </rPr>
      <t>)</t>
    </r>
  </si>
  <si>
    <t>Functional Purpose</t>
  </si>
  <si>
    <t>BoM Region (Weather Station)</t>
  </si>
  <si>
    <t>Distribution Uniformity</t>
  </si>
  <si>
    <t>Root Zone (mm)</t>
  </si>
  <si>
    <t>Optimal Event (mm)</t>
  </si>
  <si>
    <t>Soil Infiltration Rate</t>
  </si>
  <si>
    <t>Optimal  Event (kL)</t>
  </si>
  <si>
    <t>Irrigation Requirement (kL)</t>
  </si>
  <si>
    <t>Current Irrigation Requirement</t>
  </si>
  <si>
    <r>
      <t>o</t>
    </r>
    <r>
      <rPr>
        <sz val="11"/>
        <color rgb="FF000000"/>
        <rFont val="Calibri"/>
        <family val="2"/>
        <scheme val="minor"/>
      </rPr>
      <t xml:space="preserve">     A guide to help you email this report. </t>
    </r>
  </si>
  <si>
    <t xml:space="preserve">Eto is calculated using 9 Year Average Data </t>
  </si>
  <si>
    <t>Calculations for the Base Irrigation Requirement are based on long term average rainfall (sourced from the date the station was opened through to current)  and a recent average Eto (2007/08 to 2015/16) data sourced from the BoM. This data was used to achieve a guideline reflective of the current climate conditions however natural variations will occur from season to season.</t>
  </si>
  <si>
    <r>
      <t>o</t>
    </r>
    <r>
      <rPr>
        <sz val="11"/>
        <color rgb="FF000000"/>
        <rFont val="Calibri"/>
        <family val="2"/>
        <scheme val="minor"/>
      </rPr>
      <t xml:space="preserve">     This simple calculator can be used to determine base irrigation requirements (in kilolitres), based on the last 9 years average ETo and long term average rainfall data, and actual irrigation requirements from the Bureau of Meteorology based on user input over an irrigation season. Built into the calculator are the variables that apply at each specific site such as soil types, climate zones etc.</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</si>
</sst>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quot;$&quot;* #,##0.00_-;_-&quot;$&quot;* &quot;-&quot;??_-;_-@_-"/>
    <numFmt numFmtId="43" formatCode="_-* #,##0.00_-;\-* #,##0.00_-;_-* &quot;-&quot;??_-;_-@_-"/>
    <numFmt numFmtId="164" formatCode="0_ ;[Red]\-0\ "/>
    <numFmt numFmtId="165" formatCode="0.0_ ;[Red]\-0.0\ "/>
    <numFmt numFmtId="166" formatCode="0.00_ ;[Red]\-0.00\ "/>
    <numFmt numFmtId="167" formatCode="_-* #,##0_-;\-* #,##0_-;_-* &quot;-&quot;??_-;_-@_-"/>
    <numFmt numFmtId="168" formatCode="0.0"/>
    <numFmt numFmtId="169" formatCode="&quot;$&quot;#,##0.00"/>
    <numFmt numFmtId="170" formatCode="&quot; &quot;#,##0.00&quot; &quot;;&quot;-&quot;#,##0.00&quot; &quot;;&quot; -&quot;#&quot; &quot;;&quot; &quot;@&quot; &quot;"/>
    <numFmt numFmtId="171" formatCode="[$-C09]General"/>
    <numFmt numFmtId="172" formatCode="[$-C09]0%"/>
    <numFmt numFmtId="173" formatCode="[$$-C09]#,##0.00;[Red]&quot;-&quot;[$$-C09]#,##0.00"/>
  </numFmts>
  <fonts count="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sz val="10"/>
      <name val="Arial"/>
      <family val="2"/>
    </font>
    <font>
      <sz val="11"/>
      <color theme="1"/>
      <name val="Calibri"/>
      <family val="2"/>
      <scheme val="minor"/>
    </font>
    <font>
      <b/>
      <sz val="11"/>
      <name val="Calibri"/>
      <family val="2"/>
      <scheme val="minor"/>
    </font>
    <font>
      <sz val="11"/>
      <name val="Calibri"/>
      <family val="2"/>
      <scheme val="minor"/>
    </font>
    <font>
      <sz val="16"/>
      <name val="Arial"/>
      <family val="2"/>
    </font>
    <font>
      <sz val="14"/>
      <name val="Calibri"/>
      <family val="2"/>
      <scheme val="minor"/>
    </font>
    <font>
      <sz val="10"/>
      <name val="Calibri"/>
      <family val="2"/>
      <scheme val="minor"/>
    </font>
    <font>
      <b/>
      <sz val="10"/>
      <name val="Calibri"/>
      <family val="2"/>
      <scheme val="minor"/>
    </font>
    <font>
      <b/>
      <sz val="12"/>
      <name val="Calibri"/>
      <family val="2"/>
      <scheme val="minor"/>
    </font>
    <font>
      <sz val="8"/>
      <name val="Calibri"/>
      <family val="2"/>
      <scheme val="minor"/>
    </font>
    <font>
      <b/>
      <i/>
      <sz val="10"/>
      <name val="Calibri"/>
      <family val="2"/>
      <scheme val="minor"/>
    </font>
    <font>
      <b/>
      <i/>
      <sz val="12"/>
      <name val="Calibri"/>
      <family val="2"/>
      <scheme val="minor"/>
    </font>
    <font>
      <i/>
      <sz val="10"/>
      <name val="Calibri"/>
      <family val="2"/>
      <scheme val="minor"/>
    </font>
    <font>
      <sz val="12"/>
      <name val="Calibri"/>
      <family val="2"/>
      <scheme val="minor"/>
    </font>
    <font>
      <sz val="22"/>
      <name val="Calibri"/>
      <family val="2"/>
      <scheme val="minor"/>
    </font>
    <font>
      <sz val="10"/>
      <name val="Arial"/>
      <family val="2"/>
    </font>
    <font>
      <sz val="10"/>
      <color theme="1"/>
      <name val="Calibri"/>
      <family val="2"/>
      <scheme val="minor"/>
    </font>
    <font>
      <u/>
      <sz val="11"/>
      <color rgb="FF000000"/>
      <name val="Calibri"/>
      <family val="2"/>
    </font>
    <font>
      <b/>
      <u/>
      <sz val="11"/>
      <color theme="3"/>
      <name val="Calibri"/>
      <family val="2"/>
      <scheme val="minor"/>
    </font>
    <font>
      <u/>
      <sz val="10"/>
      <color indexed="12"/>
      <name val="Calibri"/>
      <family val="2"/>
      <scheme val="minor"/>
    </font>
    <font>
      <sz val="11"/>
      <color rgb="FF000000"/>
      <name val="Calibri"/>
      <family val="2"/>
      <scheme val="minor"/>
    </font>
    <font>
      <b/>
      <sz val="20"/>
      <name val="Calibri"/>
      <family val="2"/>
      <scheme val="minor"/>
    </font>
    <font>
      <sz val="16"/>
      <name val="Calibri"/>
      <family val="2"/>
      <scheme val="minor"/>
    </font>
    <font>
      <b/>
      <sz val="9"/>
      <color indexed="12"/>
      <name val="Calibri"/>
      <family val="2"/>
      <scheme val="minor"/>
    </font>
    <font>
      <b/>
      <sz val="16"/>
      <name val="Calibri"/>
      <family val="2"/>
      <scheme val="minor"/>
    </font>
    <font>
      <b/>
      <sz val="16"/>
      <color indexed="10"/>
      <name val="Calibri"/>
      <family val="2"/>
      <scheme val="minor"/>
    </font>
    <font>
      <b/>
      <u/>
      <sz val="16"/>
      <color indexed="12"/>
      <name val="Calibri"/>
      <family val="2"/>
      <scheme val="minor"/>
    </font>
    <font>
      <b/>
      <sz val="14"/>
      <name val="Calibri"/>
      <family val="2"/>
      <scheme val="minor"/>
    </font>
    <font>
      <b/>
      <sz val="22"/>
      <name val="Calibri"/>
      <family val="2"/>
      <scheme val="minor"/>
    </font>
    <font>
      <b/>
      <vertAlign val="superscript"/>
      <sz val="10"/>
      <name val="Calibri"/>
      <family val="2"/>
      <scheme val="minor"/>
    </font>
    <font>
      <b/>
      <sz val="10"/>
      <color theme="1"/>
      <name val="Calibri"/>
      <family val="2"/>
      <scheme val="minor"/>
    </font>
    <font>
      <u/>
      <sz val="10"/>
      <color theme="10"/>
      <name val="Calibri"/>
      <family val="2"/>
    </font>
    <font>
      <b/>
      <sz val="8"/>
      <name val="Calibri"/>
      <family val="2"/>
      <scheme val="minor"/>
    </font>
    <font>
      <u/>
      <sz val="11"/>
      <color indexed="12"/>
      <name val="Calibri"/>
      <family val="2"/>
      <scheme val="minor"/>
    </font>
    <font>
      <b/>
      <sz val="8"/>
      <color indexed="81"/>
      <name val="Tahoma"/>
      <family val="2"/>
    </font>
    <font>
      <sz val="8"/>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font>
    <font>
      <sz val="11"/>
      <color theme="1"/>
      <name val="Arial"/>
      <family val="2"/>
    </font>
    <font>
      <sz val="11"/>
      <color rgb="FF000000"/>
      <name val="Calibri"/>
      <family val="2"/>
    </font>
    <font>
      <sz val="11"/>
      <color rgb="FFFFFFFF"/>
      <name val="Calibri"/>
      <family val="2"/>
    </font>
    <font>
      <sz val="11"/>
      <color rgb="FF9C0006"/>
      <name val="Calibri"/>
      <family val="2"/>
    </font>
    <font>
      <b/>
      <sz val="11"/>
      <color rgb="FFFA7D00"/>
      <name val="Calibri"/>
      <family val="2"/>
    </font>
    <font>
      <b/>
      <sz val="11"/>
      <color rgb="FFFFFFFF"/>
      <name val="Calibri"/>
      <family val="2"/>
    </font>
    <font>
      <i/>
      <sz val="11"/>
      <color rgb="FF7F7F7F"/>
      <name val="Calibri"/>
      <family val="2"/>
    </font>
    <font>
      <sz val="11"/>
      <color rgb="FF006100"/>
      <name val="Calibri"/>
      <family val="2"/>
    </font>
    <font>
      <b/>
      <sz val="15"/>
      <color rgb="FF1F497D"/>
      <name val="Calibri"/>
      <family val="2"/>
    </font>
    <font>
      <b/>
      <sz val="13"/>
      <color rgb="FF1F497D"/>
      <name val="Calibri"/>
      <family val="2"/>
    </font>
    <font>
      <b/>
      <sz val="11"/>
      <color rgb="FF1F497D"/>
      <name val="Calibri"/>
      <family val="2"/>
    </font>
    <font>
      <u/>
      <sz val="11"/>
      <color rgb="FF0000FF"/>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rgb="FF1F497D"/>
      <name val="Cambria"/>
      <family val="1"/>
    </font>
    <font>
      <b/>
      <sz val="11"/>
      <color rgb="FF000000"/>
      <name val="Calibri"/>
      <family val="2"/>
    </font>
    <font>
      <sz val="11"/>
      <color rgb="FFFF0000"/>
      <name val="Calibri"/>
      <family val="2"/>
    </font>
    <font>
      <b/>
      <i/>
      <sz val="16"/>
      <color theme="1"/>
      <name val="Arial"/>
      <family val="2"/>
    </font>
    <font>
      <u/>
      <sz val="10"/>
      <color rgb="FF0000FF"/>
      <name val="Arial"/>
      <family val="2"/>
    </font>
    <font>
      <sz val="10"/>
      <color rgb="FF000000"/>
      <name val="Arial"/>
      <family val="2"/>
    </font>
    <font>
      <b/>
      <i/>
      <u/>
      <sz val="11"/>
      <color theme="1"/>
      <name val="Arial"/>
      <family val="2"/>
    </font>
  </fonts>
  <fills count="74">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rgb="FFFFC0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CE6F2"/>
        <bgColor rgb="FFDCE6F2"/>
      </patternFill>
    </fill>
    <fill>
      <patternFill patternType="solid">
        <fgColor rgb="FFF2DCDB"/>
        <bgColor rgb="FFF2DCDB"/>
      </patternFill>
    </fill>
    <fill>
      <patternFill patternType="solid">
        <fgColor rgb="FFEBF1DE"/>
        <bgColor rgb="FFEBF1DE"/>
      </patternFill>
    </fill>
    <fill>
      <patternFill patternType="solid">
        <fgColor rgb="FFE6E0EC"/>
        <bgColor rgb="FFE6E0EC"/>
      </patternFill>
    </fill>
    <fill>
      <patternFill patternType="solid">
        <fgColor rgb="FFDBEEF4"/>
        <bgColor rgb="FFDBEEF4"/>
      </patternFill>
    </fill>
    <fill>
      <patternFill patternType="solid">
        <fgColor rgb="FFFDEADA"/>
        <bgColor rgb="FFFDEADA"/>
      </patternFill>
    </fill>
    <fill>
      <patternFill patternType="solid">
        <fgColor rgb="FFB9CDE5"/>
        <bgColor rgb="FFB9CDE5"/>
      </patternFill>
    </fill>
    <fill>
      <patternFill patternType="solid">
        <fgColor rgb="FFE6B9B8"/>
        <bgColor rgb="FFE6B9B8"/>
      </patternFill>
    </fill>
    <fill>
      <patternFill patternType="solid">
        <fgColor rgb="FFD7E4BD"/>
        <bgColor rgb="FFD7E4BD"/>
      </patternFill>
    </fill>
    <fill>
      <patternFill patternType="solid">
        <fgColor rgb="FFCCC1DA"/>
        <bgColor rgb="FFCCC1DA"/>
      </patternFill>
    </fill>
    <fill>
      <patternFill patternType="solid">
        <fgColor rgb="FFB7DEE8"/>
        <bgColor rgb="FFB7DEE8"/>
      </patternFill>
    </fill>
    <fill>
      <patternFill patternType="solid">
        <fgColor rgb="FFFCD5B5"/>
        <bgColor rgb="FFFCD5B5"/>
      </patternFill>
    </fill>
    <fill>
      <patternFill patternType="solid">
        <fgColor rgb="FF95B3D7"/>
        <bgColor rgb="FF95B3D7"/>
      </patternFill>
    </fill>
    <fill>
      <patternFill patternType="solid">
        <fgColor rgb="FFD99694"/>
        <bgColor rgb="FFD99694"/>
      </patternFill>
    </fill>
    <fill>
      <patternFill patternType="solid">
        <fgColor rgb="FFC3D69B"/>
        <bgColor rgb="FFC3D69B"/>
      </patternFill>
    </fill>
    <fill>
      <patternFill patternType="solid">
        <fgColor rgb="FFB3A2C7"/>
        <bgColor rgb="FFB3A2C7"/>
      </patternFill>
    </fill>
    <fill>
      <patternFill patternType="solid">
        <fgColor rgb="FF93CDDD"/>
        <bgColor rgb="FF93CDDD"/>
      </patternFill>
    </fill>
    <fill>
      <patternFill patternType="solid">
        <fgColor rgb="FFFAC090"/>
        <bgColor rgb="FFFAC090"/>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FC7CE"/>
        <bgColor rgb="FFFFC7CE"/>
      </patternFill>
    </fill>
    <fill>
      <patternFill patternType="solid">
        <fgColor rgb="FFF2F2F2"/>
        <bgColor rgb="FFF2F2F2"/>
      </patternFill>
    </fill>
    <fill>
      <patternFill patternType="solid">
        <fgColor rgb="FFA5A5A5"/>
        <bgColor rgb="FFA5A5A5"/>
      </patternFill>
    </fill>
    <fill>
      <patternFill patternType="solid">
        <fgColor rgb="FFC6EFCE"/>
        <bgColor rgb="FFC6EFCE"/>
      </patternFill>
    </fill>
    <fill>
      <patternFill patternType="solid">
        <fgColor rgb="FFFFCC99"/>
        <bgColor rgb="FFFFCC99"/>
      </patternFill>
    </fill>
    <fill>
      <patternFill patternType="solid">
        <fgColor rgb="FFFFEB9C"/>
        <bgColor rgb="FFFFEB9C"/>
      </patternFill>
    </fill>
    <fill>
      <patternFill patternType="solid">
        <fgColor rgb="FFFFFFCC"/>
        <bgColor rgb="FFFFFFCC"/>
      </patternFill>
    </fill>
  </fills>
  <borders count="43">
    <border>
      <left/>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diagonal/>
    </border>
    <border>
      <left style="thick">
        <color indexed="64"/>
      </left>
      <right style="thin">
        <color indexed="64"/>
      </right>
      <top style="medium">
        <color indexed="64"/>
      </top>
      <bottom/>
      <diagonal/>
    </border>
    <border>
      <left style="thick">
        <color indexed="64"/>
      </left>
      <right/>
      <top style="medium">
        <color indexed="64"/>
      </top>
      <bottom/>
      <diagonal/>
    </border>
    <border>
      <left style="medium">
        <color indexed="64"/>
      </left>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diagonal/>
    </border>
    <border>
      <left/>
      <right/>
      <top/>
      <bottom style="thin">
        <color rgb="FF4F81BD"/>
      </bottom>
      <diagonal/>
    </border>
    <border>
      <left/>
      <right/>
      <top/>
      <bottom style="thin">
        <color rgb="FFA7C0DE"/>
      </bottom>
      <diagonal/>
    </border>
    <border>
      <left/>
      <right/>
      <top/>
      <bottom style="thin">
        <color rgb="FF95B3D7"/>
      </bottom>
      <diagonal/>
    </border>
    <border>
      <left/>
      <right/>
      <top style="thin">
        <color rgb="FF4F81BD"/>
      </top>
      <bottom style="double">
        <color rgb="FF4F81BD"/>
      </bottom>
      <diagonal/>
    </border>
    <border>
      <left style="thick">
        <color indexed="64"/>
      </left>
      <right style="medium">
        <color indexed="64"/>
      </right>
      <top style="medium">
        <color indexed="64"/>
      </top>
      <bottom/>
      <diagonal/>
    </border>
  </borders>
  <cellStyleXfs count="249">
    <xf numFmtId="0" fontId="0" fillId="0" borderId="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0" fontId="11" fillId="0" borderId="0" applyNumberFormat="0" applyFill="0" applyBorder="0" applyAlignment="0" applyProtection="0">
      <alignment vertical="top"/>
      <protection locked="0"/>
    </xf>
    <xf numFmtId="0" fontId="13" fillId="0" borderId="0"/>
    <xf numFmtId="0" fontId="9" fillId="0" borderId="0"/>
    <xf numFmtId="0" fontId="12" fillId="0" borderId="0"/>
    <xf numFmtId="0" fontId="13" fillId="0" borderId="0"/>
    <xf numFmtId="44" fontId="27" fillId="0" borderId="0" applyFont="0" applyFill="0" applyBorder="0" applyAlignment="0" applyProtection="0"/>
    <xf numFmtId="43" fontId="9" fillId="0" borderId="0" applyFont="0" applyFill="0" applyBorder="0" applyAlignment="0" applyProtection="0"/>
    <xf numFmtId="0" fontId="8" fillId="0" borderId="0"/>
    <xf numFmtId="0" fontId="9" fillId="0" borderId="0"/>
    <xf numFmtId="0" fontId="8" fillId="0" borderId="0"/>
    <xf numFmtId="9" fontId="9"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48" fillId="0" borderId="0" applyNumberFormat="0" applyFill="0" applyBorder="0" applyAlignment="0" applyProtection="0"/>
    <xf numFmtId="0" fontId="49" fillId="0" borderId="28" applyNumberFormat="0" applyFill="0" applyAlignment="0" applyProtection="0"/>
    <xf numFmtId="0" fontId="50" fillId="0" borderId="29" applyNumberFormat="0" applyFill="0" applyAlignment="0" applyProtection="0"/>
    <xf numFmtId="0" fontId="51" fillId="0" borderId="30" applyNumberFormat="0" applyFill="0" applyAlignment="0" applyProtection="0"/>
    <xf numFmtId="0" fontId="51" fillId="0" borderId="0" applyNumberFormat="0" applyFill="0" applyBorder="0" applyAlignment="0" applyProtection="0"/>
    <xf numFmtId="0" fontId="52" fillId="12" borderId="0" applyNumberFormat="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5" fillId="15" borderId="31" applyNumberFormat="0" applyAlignment="0" applyProtection="0"/>
    <xf numFmtId="0" fontId="56" fillId="16" borderId="32" applyNumberFormat="0" applyAlignment="0" applyProtection="0"/>
    <xf numFmtId="0" fontId="57" fillId="16" borderId="31" applyNumberFormat="0" applyAlignment="0" applyProtection="0"/>
    <xf numFmtId="0" fontId="58" fillId="0" borderId="33" applyNumberFormat="0" applyFill="0" applyAlignment="0" applyProtection="0"/>
    <xf numFmtId="0" fontId="59" fillId="17" borderId="34" applyNumberFormat="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36" applyNumberFormat="0" applyFill="0" applyAlignment="0" applyProtection="0"/>
    <xf numFmtId="0" fontId="63"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3" fillId="22" borderId="0" applyNumberFormat="0" applyBorder="0" applyAlignment="0" applyProtection="0"/>
    <xf numFmtId="0" fontId="63"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3" fillId="26" borderId="0" applyNumberFormat="0" applyBorder="0" applyAlignment="0" applyProtection="0"/>
    <xf numFmtId="0" fontId="63"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3" fillId="30" borderId="0" applyNumberFormat="0" applyBorder="0" applyAlignment="0" applyProtection="0"/>
    <xf numFmtId="0" fontId="63"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3" fillId="34" borderId="0" applyNumberFormat="0" applyBorder="0" applyAlignment="0" applyProtection="0"/>
    <xf numFmtId="0" fontId="63"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3" fillId="38" borderId="0" applyNumberFormat="0" applyBorder="0" applyAlignment="0" applyProtection="0"/>
    <xf numFmtId="0" fontId="63"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3" fillId="42"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4" fillId="0" borderId="0" applyNumberFormat="0" applyFill="0" applyBorder="0" applyAlignment="0" applyProtection="0">
      <alignment vertical="top"/>
      <protection locked="0"/>
    </xf>
    <xf numFmtId="0" fontId="6" fillId="18" borderId="35" applyNumberFormat="0" applyFont="0" applyAlignment="0" applyProtection="0"/>
    <xf numFmtId="0" fontId="9" fillId="0" borderId="0"/>
    <xf numFmtId="43" fontId="9" fillId="0" borderId="0" applyFont="0" applyFill="0" applyBorder="0" applyAlignment="0" applyProtection="0"/>
    <xf numFmtId="0" fontId="11" fillId="0" borderId="0" applyNumberFormat="0" applyFill="0" applyBorder="0" applyAlignment="0" applyProtection="0">
      <alignment vertical="top"/>
      <protection locked="0"/>
    </xf>
    <xf numFmtId="0" fontId="6" fillId="0" borderId="0"/>
    <xf numFmtId="0" fontId="6" fillId="0" borderId="0"/>
    <xf numFmtId="9" fontId="9"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4" fillId="0" borderId="0" applyNumberFormat="0" applyFill="0" applyBorder="0" applyAlignment="0" applyProtection="0">
      <alignment vertical="top"/>
      <protection locked="0"/>
    </xf>
    <xf numFmtId="0" fontId="6" fillId="18" borderId="35" applyNumberFormat="0" applyFont="0" applyAlignment="0" applyProtection="0"/>
    <xf numFmtId="0" fontId="65" fillId="0" borderId="0"/>
    <xf numFmtId="170" fontId="66" fillId="0" borderId="0"/>
    <xf numFmtId="170" fontId="66" fillId="0" borderId="0"/>
    <xf numFmtId="170" fontId="66" fillId="0" borderId="0"/>
    <xf numFmtId="170" fontId="66" fillId="0" borderId="0"/>
    <xf numFmtId="171" fontId="66" fillId="43" borderId="0"/>
    <xf numFmtId="171" fontId="66" fillId="44" borderId="0"/>
    <xf numFmtId="171" fontId="66" fillId="45" borderId="0"/>
    <xf numFmtId="171" fontId="66" fillId="46" borderId="0"/>
    <xf numFmtId="171" fontId="66" fillId="47" borderId="0"/>
    <xf numFmtId="171" fontId="66" fillId="48" borderId="0"/>
    <xf numFmtId="171" fontId="66" fillId="49" borderId="0"/>
    <xf numFmtId="171" fontId="66" fillId="50" borderId="0"/>
    <xf numFmtId="171" fontId="66" fillId="51" borderId="0"/>
    <xf numFmtId="171" fontId="66" fillId="52" borderId="0"/>
    <xf numFmtId="171" fontId="66" fillId="53" borderId="0"/>
    <xf numFmtId="171" fontId="66" fillId="54" borderId="0"/>
    <xf numFmtId="171" fontId="67" fillId="55" borderId="0"/>
    <xf numFmtId="171" fontId="67" fillId="56" borderId="0"/>
    <xf numFmtId="171" fontId="67" fillId="57" borderId="0"/>
    <xf numFmtId="171" fontId="67" fillId="58" borderId="0"/>
    <xf numFmtId="171" fontId="67" fillId="59" borderId="0"/>
    <xf numFmtId="171" fontId="67" fillId="60" borderId="0"/>
    <xf numFmtId="171" fontId="67" fillId="61" borderId="0"/>
    <xf numFmtId="171" fontId="67" fillId="62" borderId="0"/>
    <xf numFmtId="171" fontId="67" fillId="63" borderId="0"/>
    <xf numFmtId="171" fontId="67" fillId="64" borderId="0"/>
    <xf numFmtId="171" fontId="67" fillId="65" borderId="0"/>
    <xf numFmtId="171" fontId="67" fillId="66" borderId="0"/>
    <xf numFmtId="171" fontId="68" fillId="67" borderId="0"/>
    <xf numFmtId="171" fontId="69" fillId="68" borderId="31"/>
    <xf numFmtId="171" fontId="70" fillId="69" borderId="34"/>
    <xf numFmtId="170" fontId="66" fillId="0" borderId="0"/>
    <xf numFmtId="171" fontId="71" fillId="0" borderId="0"/>
    <xf numFmtId="171" fontId="72" fillId="70" borderId="0"/>
    <xf numFmtId="171" fontId="73" fillId="0" borderId="38"/>
    <xf numFmtId="171" fontId="74" fillId="0" borderId="39"/>
    <xf numFmtId="171" fontId="75" fillId="0" borderId="40"/>
    <xf numFmtId="171" fontId="75" fillId="0" borderId="0"/>
    <xf numFmtId="171" fontId="76" fillId="0" borderId="0"/>
    <xf numFmtId="171" fontId="77" fillId="71" borderId="31"/>
    <xf numFmtId="171" fontId="78" fillId="0" borderId="33"/>
    <xf numFmtId="171" fontId="79" fillId="72" borderId="0"/>
    <xf numFmtId="171" fontId="66" fillId="0" borderId="0"/>
    <xf numFmtId="171" fontId="66" fillId="73" borderId="35"/>
    <xf numFmtId="171" fontId="80" fillId="68" borderId="32"/>
    <xf numFmtId="172" fontId="66" fillId="0" borderId="0"/>
    <xf numFmtId="171" fontId="81" fillId="0" borderId="0"/>
    <xf numFmtId="171" fontId="82" fillId="0" borderId="41"/>
    <xf numFmtId="171" fontId="83" fillId="0" borderId="0"/>
    <xf numFmtId="0" fontId="84" fillId="0" borderId="0">
      <alignment horizontal="center"/>
    </xf>
    <xf numFmtId="0" fontId="84" fillId="0" borderId="0">
      <alignment horizontal="center" textRotation="90"/>
    </xf>
    <xf numFmtId="171" fontId="76" fillId="0" borderId="0"/>
    <xf numFmtId="171" fontId="85" fillId="0" borderId="0"/>
    <xf numFmtId="171" fontId="66" fillId="0" borderId="0"/>
    <xf numFmtId="171" fontId="86" fillId="0" borderId="0"/>
    <xf numFmtId="171" fontId="86" fillId="0" borderId="0"/>
    <xf numFmtId="171" fontId="66" fillId="0" borderId="0"/>
    <xf numFmtId="171" fontId="66" fillId="0" borderId="0"/>
    <xf numFmtId="171" fontId="86" fillId="0" borderId="0"/>
    <xf numFmtId="171" fontId="66" fillId="73" borderId="35"/>
    <xf numFmtId="172" fontId="66" fillId="0" borderId="0"/>
    <xf numFmtId="172" fontId="66" fillId="0" borderId="0"/>
    <xf numFmtId="0" fontId="87" fillId="0" borderId="0"/>
    <xf numFmtId="173" fontId="87"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8" borderId="35" applyNumberFormat="0" applyFont="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8" borderId="35" applyNumberFormat="0" applyFont="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8" borderId="35" applyNumberFormat="0" applyFont="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8" borderId="35" applyNumberFormat="0" applyFont="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8" borderId="35" applyNumberFormat="0" applyFont="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8" borderId="35"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35" applyNumberFormat="0" applyFont="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8" borderId="35"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8" borderId="35" applyNumberFormat="0" applyFont="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8" borderId="35" applyNumberFormat="0" applyFont="0" applyAlignment="0" applyProtection="0"/>
  </cellStyleXfs>
  <cellXfs count="373">
    <xf numFmtId="0" fontId="0" fillId="0" borderId="0" xfId="0"/>
    <xf numFmtId="0" fontId="9" fillId="0" borderId="0" xfId="0" applyFont="1" applyFill="1" applyProtection="1"/>
    <xf numFmtId="0" fontId="16" fillId="0" borderId="0" xfId="0" applyFont="1" applyFill="1" applyBorder="1" applyAlignment="1" applyProtection="1"/>
    <xf numFmtId="0" fontId="9" fillId="0" borderId="0" xfId="0" applyFont="1" applyFill="1" applyBorder="1" applyProtection="1"/>
    <xf numFmtId="0" fontId="14" fillId="0" borderId="3" xfId="8" applyFont="1" applyFill="1" applyBorder="1" applyProtection="1"/>
    <xf numFmtId="0" fontId="15" fillId="0" borderId="3" xfId="8" applyFont="1" applyFill="1" applyBorder="1" applyProtection="1"/>
    <xf numFmtId="0" fontId="17" fillId="0" borderId="0" xfId="0" applyFont="1" applyFill="1" applyBorder="1" applyAlignment="1" applyProtection="1"/>
    <xf numFmtId="0" fontId="18" fillId="0" borderId="0" xfId="0" applyFont="1" applyFill="1" applyBorder="1" applyProtection="1"/>
    <xf numFmtId="0" fontId="17" fillId="0" borderId="0" xfId="0" applyFont="1" applyFill="1" applyBorder="1" applyAlignment="1" applyProtection="1">
      <alignment horizontal="center"/>
    </xf>
    <xf numFmtId="0" fontId="19" fillId="0" borderId="0" xfId="0" applyFont="1" applyFill="1" applyBorder="1" applyAlignment="1" applyProtection="1"/>
    <xf numFmtId="0" fontId="19" fillId="0" borderId="0" xfId="0" applyFont="1" applyFill="1" applyBorder="1" applyAlignment="1" applyProtection="1">
      <alignment horizontal="center"/>
    </xf>
    <xf numFmtId="0" fontId="18" fillId="0" borderId="0" xfId="0" applyFont="1" applyFill="1" applyBorder="1" applyAlignment="1" applyProtection="1">
      <alignment horizontal="left"/>
    </xf>
    <xf numFmtId="0" fontId="19" fillId="0" borderId="3" xfId="0" applyFont="1" applyFill="1" applyBorder="1" applyProtection="1"/>
    <xf numFmtId="0" fontId="19" fillId="0" borderId="3" xfId="0" applyFont="1" applyFill="1" applyBorder="1" applyAlignment="1" applyProtection="1">
      <alignment horizontal="left"/>
    </xf>
    <xf numFmtId="0" fontId="18" fillId="0" borderId="3" xfId="0" applyFont="1" applyFill="1" applyBorder="1" applyAlignment="1" applyProtection="1">
      <alignment horizontal="left"/>
    </xf>
    <xf numFmtId="0" fontId="18" fillId="0" borderId="3" xfId="0" applyFont="1" applyFill="1" applyBorder="1" applyProtection="1"/>
    <xf numFmtId="9"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right"/>
    </xf>
    <xf numFmtId="0" fontId="18" fillId="0" borderId="0" xfId="0" applyFont="1" applyFill="1" applyProtection="1"/>
    <xf numFmtId="0" fontId="18" fillId="0" borderId="0" xfId="0" applyFont="1" applyFill="1" applyBorder="1" applyAlignment="1" applyProtection="1">
      <alignment horizontal="center"/>
    </xf>
    <xf numFmtId="0" fontId="18" fillId="0" borderId="0" xfId="0" applyFont="1" applyFill="1" applyBorder="1" applyAlignment="1" applyProtection="1">
      <alignment vertical="center"/>
    </xf>
    <xf numFmtId="0" fontId="18" fillId="0" borderId="14" xfId="0" applyFont="1" applyFill="1" applyBorder="1" applyProtection="1"/>
    <xf numFmtId="0" fontId="19" fillId="0" borderId="2" xfId="0" applyFont="1" applyFill="1" applyBorder="1" applyAlignment="1" applyProtection="1">
      <alignment horizontal="center"/>
    </xf>
    <xf numFmtId="0" fontId="19"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0" fillId="0" borderId="0" xfId="0" applyFont="1" applyFill="1" applyBorder="1" applyProtection="1"/>
    <xf numFmtId="14" fontId="25" fillId="0" borderId="0" xfId="0" applyNumberFormat="1" applyFont="1" applyFill="1" applyBorder="1" applyProtection="1"/>
    <xf numFmtId="0" fontId="20" fillId="0" borderId="0" xfId="0" applyFont="1" applyFill="1" applyBorder="1" applyAlignment="1" applyProtection="1">
      <alignment horizontal="left"/>
    </xf>
    <xf numFmtId="0" fontId="21" fillId="0" borderId="0" xfId="0" applyFont="1" applyFill="1" applyBorder="1" applyAlignment="1" applyProtection="1">
      <alignment horizontal="right"/>
    </xf>
    <xf numFmtId="0" fontId="19" fillId="0" borderId="0" xfId="0" applyFont="1" applyFill="1" applyBorder="1" applyAlignment="1" applyProtection="1">
      <alignment vertical="top" wrapText="1"/>
    </xf>
    <xf numFmtId="0" fontId="18" fillId="0" borderId="0" xfId="0" applyFont="1" applyFill="1" applyBorder="1" applyAlignment="1" applyProtection="1">
      <alignment vertical="top" wrapText="1"/>
    </xf>
    <xf numFmtId="0" fontId="28" fillId="0" borderId="0" xfId="0" applyFont="1" applyProtection="1"/>
    <xf numFmtId="0" fontId="0" fillId="0" borderId="0" xfId="0" applyProtection="1"/>
    <xf numFmtId="0" fontId="0" fillId="0" borderId="0" xfId="0" applyFill="1" applyProtection="1"/>
    <xf numFmtId="0" fontId="9" fillId="0" borderId="0" xfId="0" applyFont="1" applyFill="1" applyAlignment="1" applyProtection="1">
      <alignment vertical="top" wrapText="1"/>
    </xf>
    <xf numFmtId="0" fontId="26" fillId="0" borderId="0" xfId="0" applyFont="1" applyProtection="1"/>
    <xf numFmtId="0" fontId="19" fillId="0" borderId="0" xfId="0" applyFont="1" applyFill="1" applyBorder="1" applyAlignment="1" applyProtection="1">
      <alignment horizontal="center" vertical="top" wrapText="1"/>
    </xf>
    <xf numFmtId="0" fontId="18" fillId="0" borderId="0" xfId="0" applyFont="1" applyFill="1" applyBorder="1" applyAlignment="1" applyProtection="1">
      <alignment horizontal="center" vertical="top" wrapText="1"/>
    </xf>
    <xf numFmtId="0" fontId="18" fillId="0" borderId="0" xfId="0" applyFont="1" applyFill="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Fill="1" applyBorder="1" applyProtection="1"/>
    <xf numFmtId="44" fontId="18" fillId="0" borderId="0" xfId="9" applyFont="1" applyFill="1" applyBorder="1" applyProtection="1"/>
    <xf numFmtId="0" fontId="19" fillId="0" borderId="0" xfId="0" applyFont="1" applyFill="1" applyProtection="1"/>
    <xf numFmtId="0" fontId="19" fillId="0" borderId="0" xfId="0" applyNumberFormat="1" applyFont="1" applyFill="1" applyBorder="1" applyAlignment="1" applyProtection="1">
      <alignment horizontal="right"/>
    </xf>
    <xf numFmtId="0" fontId="19" fillId="0" borderId="0" xfId="0" applyFont="1" applyFill="1" applyAlignment="1" applyProtection="1"/>
    <xf numFmtId="0" fontId="18" fillId="0" borderId="0" xfId="0" applyFont="1" applyFill="1" applyBorder="1" applyAlignment="1" applyProtection="1">
      <alignment horizontal="center" vertical="center"/>
      <protection locked="0"/>
    </xf>
    <xf numFmtId="0" fontId="19" fillId="0" borderId="0" xfId="0" applyFont="1" applyFill="1" applyBorder="1" applyAlignment="1" applyProtection="1">
      <alignment horizontal="right"/>
    </xf>
    <xf numFmtId="0" fontId="19" fillId="0" borderId="0" xfId="0" applyFont="1" applyFill="1" applyAlignment="1" applyProtection="1">
      <alignment horizontal="right"/>
    </xf>
    <xf numFmtId="0" fontId="17" fillId="0" borderId="0" xfId="0" applyFont="1" applyFill="1" applyBorder="1" applyAlignment="1" applyProtection="1">
      <alignment horizontal="right"/>
    </xf>
    <xf numFmtId="0" fontId="22" fillId="0" borderId="0" xfId="0" applyFont="1" applyFill="1" applyBorder="1" applyAlignment="1" applyProtection="1">
      <alignment horizontal="right" vertical="center"/>
    </xf>
    <xf numFmtId="0" fontId="23" fillId="0" borderId="0" xfId="0" applyFont="1" applyFill="1" applyBorder="1" applyAlignment="1" applyProtection="1">
      <alignment horizontal="right" vertical="center" wrapText="1"/>
    </xf>
    <xf numFmtId="0" fontId="18" fillId="0" borderId="0" xfId="0" applyFont="1" applyFill="1" applyAlignment="1" applyProtection="1">
      <alignment horizontal="center" vertical="center"/>
    </xf>
    <xf numFmtId="1" fontId="24" fillId="0" borderId="0" xfId="0" applyNumberFormat="1" applyFont="1" applyFill="1" applyBorder="1" applyAlignment="1" applyProtection="1">
      <alignment horizontal="center" vertical="center"/>
    </xf>
    <xf numFmtId="1" fontId="22" fillId="0" borderId="0" xfId="0" applyNumberFormat="1" applyFont="1" applyFill="1" applyBorder="1" applyAlignment="1" applyProtection="1">
      <alignment horizontal="center" vertical="center"/>
    </xf>
    <xf numFmtId="0" fontId="33" fillId="0" borderId="0" xfId="0" applyFont="1" applyFill="1" applyBorder="1" applyProtection="1"/>
    <xf numFmtId="0" fontId="34" fillId="0" borderId="0" xfId="0" applyFont="1" applyFill="1" applyBorder="1" applyProtection="1"/>
    <xf numFmtId="0" fontId="35" fillId="0" borderId="0" xfId="0" applyFont="1" applyFill="1" applyBorder="1" applyAlignment="1" applyProtection="1">
      <alignment horizontal="right"/>
    </xf>
    <xf numFmtId="0" fontId="36" fillId="0" borderId="0" xfId="0" applyFont="1" applyFill="1" applyBorder="1" applyProtection="1"/>
    <xf numFmtId="0" fontId="36" fillId="0" borderId="0" xfId="0" applyFont="1" applyFill="1" applyBorder="1" applyAlignment="1" applyProtection="1"/>
    <xf numFmtId="0" fontId="34" fillId="0" borderId="0" xfId="0" applyFont="1" applyFill="1" applyBorder="1" applyAlignment="1" applyProtection="1"/>
    <xf numFmtId="0" fontId="37" fillId="0" borderId="0" xfId="0" applyFont="1" applyFill="1" applyBorder="1" applyProtection="1"/>
    <xf numFmtId="0" fontId="38" fillId="0" borderId="0" xfId="4" applyFont="1" applyFill="1" applyBorder="1" applyAlignment="1" applyProtection="1"/>
    <xf numFmtId="0" fontId="39" fillId="0" borderId="1" xfId="0" applyFont="1" applyFill="1" applyBorder="1" applyAlignment="1" applyProtection="1">
      <alignment horizontal="left"/>
    </xf>
    <xf numFmtId="0" fontId="19" fillId="0" borderId="5" xfId="0" applyFont="1" applyFill="1" applyBorder="1" applyAlignment="1" applyProtection="1">
      <alignment horizontal="center"/>
    </xf>
    <xf numFmtId="0" fontId="19" fillId="0" borderId="1" xfId="0" applyFont="1" applyFill="1" applyBorder="1" applyAlignment="1" applyProtection="1">
      <alignment horizontal="center"/>
    </xf>
    <xf numFmtId="0" fontId="20" fillId="0" borderId="2" xfId="0" applyFont="1" applyFill="1" applyBorder="1" applyAlignment="1" applyProtection="1">
      <alignment horizontal="center" wrapText="1"/>
    </xf>
    <xf numFmtId="0" fontId="20" fillId="0" borderId="5" xfId="0"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3" xfId="0" applyFont="1" applyFill="1" applyBorder="1" applyAlignment="1" applyProtection="1">
      <alignment horizontal="center" wrapText="1"/>
    </xf>
    <xf numFmtId="0" fontId="19" fillId="0" borderId="1" xfId="0" applyFont="1" applyFill="1" applyBorder="1" applyAlignment="1" applyProtection="1">
      <alignment horizontal="center" wrapText="1"/>
    </xf>
    <xf numFmtId="0" fontId="19" fillId="0" borderId="5" xfId="0" applyFont="1" applyFill="1" applyBorder="1" applyAlignment="1" applyProtection="1">
      <alignment horizontal="center" wrapText="1"/>
    </xf>
    <xf numFmtId="17" fontId="20" fillId="0" borderId="1" xfId="0" applyNumberFormat="1" applyFont="1" applyFill="1" applyBorder="1" applyAlignment="1" applyProtection="1">
      <alignment horizontal="left"/>
    </xf>
    <xf numFmtId="164" fontId="25" fillId="0" borderId="3" xfId="0" applyNumberFormat="1" applyFont="1" applyFill="1" applyBorder="1" applyAlignment="1" applyProtection="1">
      <alignment horizontal="right"/>
    </xf>
    <xf numFmtId="165" fontId="25" fillId="0" borderId="5" xfId="0" applyNumberFormat="1" applyFont="1" applyFill="1" applyBorder="1" applyAlignment="1" applyProtection="1">
      <alignment horizontal="right"/>
    </xf>
    <xf numFmtId="165" fontId="25" fillId="0" borderId="2" xfId="0" applyNumberFormat="1" applyFont="1" applyFill="1" applyBorder="1" applyAlignment="1" applyProtection="1">
      <alignment horizontal="right"/>
    </xf>
    <xf numFmtId="165" fontId="25" fillId="0" borderId="3" xfId="0" applyNumberFormat="1" applyFont="1" applyFill="1" applyBorder="1" applyAlignment="1" applyProtection="1">
      <alignment horizontal="right"/>
    </xf>
    <xf numFmtId="164" fontId="25" fillId="0" borderId="1" xfId="0" applyNumberFormat="1" applyFont="1" applyFill="1" applyBorder="1" applyAlignment="1" applyProtection="1">
      <alignment horizontal="right"/>
    </xf>
    <xf numFmtId="164" fontId="25" fillId="0" borderId="5" xfId="0" applyNumberFormat="1" applyFont="1" applyFill="1" applyBorder="1" applyAlignment="1" applyProtection="1">
      <alignment horizontal="right"/>
    </xf>
    <xf numFmtId="166" fontId="25" fillId="0" borderId="3" xfId="0" applyNumberFormat="1" applyFont="1" applyFill="1" applyBorder="1" applyAlignment="1" applyProtection="1">
      <alignment horizontal="right"/>
    </xf>
    <xf numFmtId="167" fontId="25" fillId="0" borderId="3" xfId="1" applyNumberFormat="1" applyFont="1" applyFill="1" applyBorder="1" applyAlignment="1" applyProtection="1">
      <alignment horizontal="right"/>
    </xf>
    <xf numFmtId="167" fontId="18" fillId="0" borderId="0" xfId="0" applyNumberFormat="1" applyFont="1" applyFill="1" applyProtection="1"/>
    <xf numFmtId="0" fontId="20" fillId="0" borderId="6" xfId="0" applyFont="1" applyFill="1" applyBorder="1" applyAlignment="1" applyProtection="1">
      <alignment horizontal="left" wrapText="1"/>
    </xf>
    <xf numFmtId="164" fontId="20" fillId="0" borderId="7" xfId="0" applyNumberFormat="1" applyFont="1" applyFill="1" applyBorder="1" applyAlignment="1" applyProtection="1">
      <alignment horizontal="right"/>
    </xf>
    <xf numFmtId="165" fontId="20" fillId="0" borderId="9" xfId="0" applyNumberFormat="1" applyFont="1" applyFill="1" applyBorder="1" applyAlignment="1" applyProtection="1">
      <alignment horizontal="right"/>
    </xf>
    <xf numFmtId="165" fontId="20" fillId="0" borderId="7" xfId="0" applyNumberFormat="1" applyFont="1" applyFill="1" applyBorder="1" applyAlignment="1" applyProtection="1">
      <alignment horizontal="right"/>
    </xf>
    <xf numFmtId="164" fontId="20" fillId="0" borderId="8" xfId="0" applyNumberFormat="1" applyFont="1" applyFill="1" applyBorder="1" applyAlignment="1" applyProtection="1">
      <alignment horizontal="right"/>
    </xf>
    <xf numFmtId="164" fontId="20" fillId="0" borderId="9" xfId="0" applyNumberFormat="1" applyFont="1" applyFill="1" applyBorder="1" applyAlignment="1" applyProtection="1">
      <alignment horizontal="right"/>
    </xf>
    <xf numFmtId="165" fontId="20" fillId="0" borderId="8" xfId="0" applyNumberFormat="1" applyFont="1" applyFill="1" applyBorder="1" applyAlignment="1" applyProtection="1">
      <alignment horizontal="right"/>
    </xf>
    <xf numFmtId="164" fontId="20" fillId="0" borderId="6" xfId="0" applyNumberFormat="1" applyFont="1" applyFill="1" applyBorder="1" applyAlignment="1" applyProtection="1">
      <alignment horizontal="right"/>
    </xf>
    <xf numFmtId="164" fontId="20" fillId="0" borderId="5" xfId="0" applyNumberFormat="1" applyFont="1" applyFill="1" applyBorder="1" applyAlignment="1" applyProtection="1">
      <alignment horizontal="right"/>
    </xf>
    <xf numFmtId="165" fontId="20" fillId="0" borderId="3" xfId="0" applyNumberFormat="1" applyFont="1" applyFill="1" applyBorder="1" applyAlignment="1" applyProtection="1">
      <alignment horizontal="right"/>
    </xf>
    <xf numFmtId="164" fontId="20" fillId="0" borderId="3" xfId="0" applyNumberFormat="1" applyFont="1" applyFill="1" applyBorder="1" applyAlignment="1" applyProtection="1">
      <alignment horizontal="right"/>
    </xf>
    <xf numFmtId="167" fontId="20" fillId="0" borderId="3" xfId="1" applyNumberFormat="1" applyFont="1" applyFill="1" applyBorder="1" applyAlignment="1" applyProtection="1">
      <alignment horizontal="right"/>
    </xf>
    <xf numFmtId="0" fontId="20" fillId="0" borderId="10" xfId="0" applyFont="1" applyFill="1" applyBorder="1" applyAlignment="1" applyProtection="1">
      <alignment horizontal="left" vertical="center" wrapText="1"/>
    </xf>
    <xf numFmtId="164" fontId="20" fillId="0" borderId="11" xfId="0" applyNumberFormat="1" applyFont="1" applyFill="1" applyBorder="1" applyAlignment="1" applyProtection="1">
      <alignment horizontal="right" vertical="center"/>
    </xf>
    <xf numFmtId="165" fontId="20" fillId="0" borderId="11" xfId="0" applyNumberFormat="1" applyFont="1" applyFill="1" applyBorder="1" applyAlignment="1" applyProtection="1">
      <alignment horizontal="right" vertical="center"/>
    </xf>
    <xf numFmtId="165" fontId="20" fillId="0" borderId="12" xfId="0" applyNumberFormat="1" applyFont="1" applyFill="1" applyBorder="1" applyAlignment="1" applyProtection="1">
      <alignment horizontal="right" vertical="center"/>
    </xf>
    <xf numFmtId="164" fontId="20" fillId="0" borderId="12" xfId="0" applyNumberFormat="1" applyFont="1" applyFill="1" applyBorder="1" applyAlignment="1" applyProtection="1">
      <alignment horizontal="right" vertical="center"/>
    </xf>
    <xf numFmtId="164" fontId="20" fillId="0" borderId="13" xfId="0" applyNumberFormat="1" applyFont="1" applyFill="1" applyBorder="1" applyAlignment="1" applyProtection="1">
      <alignment horizontal="right" vertical="center"/>
    </xf>
    <xf numFmtId="164" fontId="20" fillId="0" borderId="5" xfId="0" applyNumberFormat="1" applyFont="1" applyFill="1" applyBorder="1" applyAlignment="1" applyProtection="1">
      <alignment horizontal="right" vertical="center"/>
    </xf>
    <xf numFmtId="165" fontId="20" fillId="0" borderId="3" xfId="0" applyNumberFormat="1" applyFont="1" applyFill="1" applyBorder="1" applyAlignment="1" applyProtection="1">
      <alignment horizontal="right" vertical="center"/>
    </xf>
    <xf numFmtId="164" fontId="20" fillId="0" borderId="3" xfId="0" applyNumberFormat="1" applyFont="1" applyFill="1" applyBorder="1" applyAlignment="1" applyProtection="1">
      <alignment horizontal="right" vertical="center"/>
    </xf>
    <xf numFmtId="167" fontId="20" fillId="0" borderId="3" xfId="1" applyNumberFormat="1" applyFont="1" applyFill="1" applyBorder="1" applyAlignment="1" applyProtection="1">
      <alignment horizontal="right" vertical="center"/>
    </xf>
    <xf numFmtId="0" fontId="19" fillId="0" borderId="0" xfId="0" applyFont="1" applyFill="1" applyAlignment="1" applyProtection="1">
      <alignment horizontal="left"/>
    </xf>
    <xf numFmtId="0" fontId="18" fillId="0" borderId="0" xfId="0" applyFont="1" applyFill="1" applyAlignment="1" applyProtection="1">
      <alignment horizontal="left"/>
    </xf>
    <xf numFmtId="164" fontId="25" fillId="0" borderId="0" xfId="0" applyNumberFormat="1" applyFont="1" applyFill="1" applyBorder="1" applyAlignment="1" applyProtection="1">
      <alignment horizontal="right"/>
    </xf>
    <xf numFmtId="0" fontId="18" fillId="0" borderId="0" xfId="0" applyFont="1" applyFill="1" applyAlignment="1" applyProtection="1">
      <alignment wrapText="1"/>
    </xf>
    <xf numFmtId="17" fontId="20" fillId="0" borderId="4" xfId="0" applyNumberFormat="1" applyFont="1" applyFill="1" applyBorder="1" applyAlignment="1" applyProtection="1">
      <alignment horizontal="left"/>
    </xf>
    <xf numFmtId="17" fontId="20" fillId="0" borderId="0" xfId="0" applyNumberFormat="1" applyFont="1" applyFill="1" applyBorder="1" applyAlignment="1" applyProtection="1">
      <alignment horizontal="left"/>
    </xf>
    <xf numFmtId="0" fontId="20" fillId="0" borderId="22" xfId="0" applyFont="1" applyFill="1" applyBorder="1" applyAlignment="1" applyProtection="1">
      <alignment horizontal="center" wrapText="1"/>
    </xf>
    <xf numFmtId="43" fontId="19" fillId="0" borderId="0" xfId="0" applyNumberFormat="1" applyFont="1" applyFill="1" applyProtection="1"/>
    <xf numFmtId="0" fontId="20" fillId="0" borderId="0" xfId="0" applyFont="1" applyFill="1" applyProtection="1"/>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39" fillId="7" borderId="0" xfId="0" applyFont="1" applyFill="1" applyAlignment="1" applyProtection="1">
      <alignment vertical="top"/>
    </xf>
    <xf numFmtId="0" fontId="39" fillId="8" borderId="0" xfId="0" applyFont="1" applyFill="1" applyAlignment="1" applyProtection="1">
      <alignment vertical="top"/>
    </xf>
    <xf numFmtId="0" fontId="20" fillId="0" borderId="23" xfId="0" applyFont="1" applyFill="1" applyBorder="1" applyAlignment="1" applyProtection="1">
      <alignment horizontal="center" wrapText="1"/>
    </xf>
    <xf numFmtId="0" fontId="20" fillId="0" borderId="24" xfId="0" applyFont="1" applyFill="1" applyBorder="1" applyAlignment="1" applyProtection="1">
      <alignment horizontal="center" wrapText="1"/>
    </xf>
    <xf numFmtId="0" fontId="20" fillId="0" borderId="25" xfId="0" applyFont="1" applyFill="1" applyBorder="1" applyAlignment="1" applyProtection="1">
      <alignment horizontal="center" wrapText="1"/>
    </xf>
    <xf numFmtId="2" fontId="19" fillId="0" borderId="0" xfId="0" applyNumberFormat="1" applyFont="1" applyFill="1" applyBorder="1" applyAlignment="1" applyProtection="1">
      <alignment horizontal="right"/>
    </xf>
    <xf numFmtId="0" fontId="22" fillId="0" borderId="0" xfId="0" applyFont="1" applyFill="1" applyBorder="1" applyAlignment="1" applyProtection="1">
      <alignment horizontal="right" vertical="center" wrapText="1"/>
    </xf>
    <xf numFmtId="0" fontId="19" fillId="0" borderId="0" xfId="0" applyFont="1" applyFill="1" applyBorder="1" applyAlignment="1" applyProtection="1">
      <alignment horizontal="right" vertical="center"/>
    </xf>
    <xf numFmtId="0" fontId="32" fillId="0" borderId="0" xfId="0" applyFont="1" applyFill="1"/>
    <xf numFmtId="0" fontId="15" fillId="0" borderId="0" xfId="0" applyFont="1" applyFill="1" applyAlignment="1" applyProtection="1"/>
    <xf numFmtId="0" fontId="32" fillId="0" borderId="0" xfId="0" applyFont="1" applyFill="1" applyAlignment="1">
      <alignment horizontal="center"/>
    </xf>
    <xf numFmtId="0" fontId="30" fillId="0" borderId="0" xfId="4" applyFont="1" applyFill="1" applyAlignment="1" applyProtection="1"/>
    <xf numFmtId="0" fontId="15" fillId="0" borderId="0" xfId="0" applyFont="1" applyFill="1" applyAlignment="1">
      <alignment horizontal="left" vertical="top" wrapText="1"/>
    </xf>
    <xf numFmtId="0" fontId="15" fillId="0" borderId="0" xfId="0" applyFont="1" applyFill="1"/>
    <xf numFmtId="0" fontId="42" fillId="2" borderId="0" xfId="0" applyFont="1" applyFill="1" applyAlignment="1" applyProtection="1">
      <alignment vertical="top"/>
    </xf>
    <xf numFmtId="0" fontId="28" fillId="2" borderId="0" xfId="0" applyFont="1" applyFill="1" applyAlignment="1" applyProtection="1">
      <alignment horizontal="left" vertical="top" wrapText="1"/>
    </xf>
    <xf numFmtId="0" fontId="28" fillId="2" borderId="0" xfId="0" applyFont="1" applyFill="1" applyAlignment="1" applyProtection="1">
      <alignment horizontal="left" vertical="top"/>
    </xf>
    <xf numFmtId="0" fontId="43" fillId="2" borderId="0" xfId="4" applyFont="1" applyFill="1" applyAlignment="1" applyProtection="1">
      <alignment vertical="top"/>
    </xf>
    <xf numFmtId="0" fontId="0" fillId="2" borderId="0" xfId="0" applyFill="1" applyProtection="1"/>
    <xf numFmtId="0" fontId="19" fillId="2" borderId="0" xfId="0" applyFont="1" applyFill="1" applyBorder="1" applyAlignment="1" applyProtection="1">
      <alignment vertical="top" wrapText="1"/>
    </xf>
    <xf numFmtId="0" fontId="18" fillId="2" borderId="0" xfId="0" applyFont="1" applyFill="1" applyBorder="1" applyAlignment="1" applyProtection="1">
      <alignment vertical="top" wrapText="1"/>
    </xf>
    <xf numFmtId="0" fontId="18" fillId="2" borderId="0" xfId="0" applyFont="1" applyFill="1" applyProtection="1"/>
    <xf numFmtId="0" fontId="15" fillId="0" borderId="0" xfId="0" applyFont="1" applyFill="1" applyAlignment="1">
      <alignment horizontal="center" vertical="top" wrapText="1"/>
    </xf>
    <xf numFmtId="0" fontId="15" fillId="0" borderId="2" xfId="5" applyFont="1" applyFill="1" applyBorder="1" applyProtection="1"/>
    <xf numFmtId="0" fontId="19" fillId="0" borderId="0" xfId="0"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8" fillId="0" borderId="0" xfId="0" applyFont="1" applyFill="1" applyAlignment="1" applyProtection="1">
      <alignment horizontal="right" vertical="top"/>
    </xf>
    <xf numFmtId="0" fontId="18" fillId="0" borderId="0" xfId="0" applyNumberFormat="1" applyFont="1" applyFill="1" applyBorder="1" applyAlignment="1" applyProtection="1">
      <alignment vertical="top"/>
    </xf>
    <xf numFmtId="0" fontId="18" fillId="0" borderId="0" xfId="0"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9" fillId="0" borderId="0" xfId="0" applyFont="1" applyFill="1" applyAlignment="1" applyProtection="1">
      <alignment horizontal="right" vertical="top"/>
    </xf>
    <xf numFmtId="0" fontId="18" fillId="0" borderId="0" xfId="0" applyNumberFormat="1" applyFont="1" applyFill="1" applyBorder="1" applyAlignment="1" applyProtection="1">
      <alignment horizontal="center" vertical="top"/>
    </xf>
    <xf numFmtId="0" fontId="19" fillId="0" borderId="0" xfId="0" applyFont="1" applyFill="1" applyAlignment="1" applyProtection="1">
      <alignment vertical="top" wrapText="1"/>
    </xf>
    <xf numFmtId="0" fontId="19" fillId="0" borderId="0" xfId="0" applyFont="1" applyFill="1" applyAlignment="1" applyProtection="1">
      <alignment horizontal="left" vertical="top"/>
    </xf>
    <xf numFmtId="0" fontId="18" fillId="0" borderId="0" xfId="0" applyFont="1" applyFill="1" applyAlignment="1" applyProtection="1">
      <alignment vertical="top"/>
    </xf>
    <xf numFmtId="0" fontId="18" fillId="2" borderId="3" xfId="0" applyFont="1" applyFill="1" applyBorder="1" applyAlignment="1" applyProtection="1">
      <alignment vertical="top"/>
      <protection locked="0"/>
    </xf>
    <xf numFmtId="0" fontId="18" fillId="0" borderId="0" xfId="0" applyNumberFormat="1" applyFont="1" applyFill="1" applyAlignment="1" applyProtection="1">
      <alignment vertical="top"/>
    </xf>
    <xf numFmtId="9" fontId="18" fillId="2" borderId="3" xfId="0" applyNumberFormat="1" applyFont="1" applyFill="1" applyBorder="1" applyAlignment="1" applyProtection="1">
      <alignment horizontal="center" vertical="top"/>
      <protection locked="0"/>
    </xf>
    <xf numFmtId="9" fontId="18" fillId="0" borderId="0" xfId="0" applyNumberFormat="1" applyFont="1" applyFill="1" applyBorder="1" applyAlignment="1" applyProtection="1">
      <alignment horizontal="center" vertical="top"/>
    </xf>
    <xf numFmtId="169" fontId="18" fillId="2" borderId="3" xfId="0" applyNumberFormat="1" applyFont="1" applyFill="1" applyBorder="1" applyAlignment="1" applyProtection="1">
      <alignment horizontal="center" vertical="top"/>
      <protection locked="0"/>
    </xf>
    <xf numFmtId="0" fontId="18" fillId="0" borderId="0" xfId="0" applyFont="1" applyFill="1" applyAlignment="1" applyProtection="1">
      <alignment horizontal="center" vertical="top"/>
    </xf>
    <xf numFmtId="0" fontId="19" fillId="0" borderId="0" xfId="0" applyFont="1" applyFill="1" applyBorder="1" applyAlignment="1" applyProtection="1">
      <alignment horizontal="center" vertical="top"/>
    </xf>
    <xf numFmtId="0" fontId="18" fillId="2" borderId="3" xfId="0" applyNumberFormat="1" applyFont="1" applyFill="1" applyBorder="1" applyAlignment="1" applyProtection="1">
      <alignment horizontal="right" vertical="top"/>
      <protection locked="0"/>
    </xf>
    <xf numFmtId="44" fontId="18" fillId="0" borderId="0" xfId="9" applyFont="1" applyFill="1" applyBorder="1" applyAlignment="1" applyProtection="1">
      <alignment vertical="top"/>
    </xf>
    <xf numFmtId="0" fontId="18" fillId="2" borderId="3" xfId="0" applyNumberFormat="1" applyFont="1" applyFill="1" applyBorder="1" applyAlignment="1" applyProtection="1">
      <alignment vertical="top"/>
      <protection locked="0"/>
    </xf>
    <xf numFmtId="168" fontId="19" fillId="0" borderId="0" xfId="0" applyNumberFormat="1" applyFont="1" applyFill="1" applyBorder="1" applyAlignment="1" applyProtection="1">
      <alignment vertical="top"/>
    </xf>
    <xf numFmtId="44" fontId="18" fillId="3" borderId="0" xfId="9" applyFont="1" applyFill="1" applyBorder="1" applyAlignment="1" applyProtection="1">
      <alignment horizontal="center" vertical="top"/>
    </xf>
    <xf numFmtId="44" fontId="18" fillId="0" borderId="0" xfId="9" applyFont="1" applyFill="1" applyBorder="1" applyAlignment="1" applyProtection="1">
      <alignment horizontal="center" vertical="top"/>
    </xf>
    <xf numFmtId="168" fontId="18" fillId="0" borderId="0" xfId="0" applyNumberFormat="1" applyFont="1" applyFill="1" applyBorder="1" applyAlignment="1" applyProtection="1">
      <alignment vertical="top"/>
    </xf>
    <xf numFmtId="0" fontId="18" fillId="0" borderId="18" xfId="0" applyFont="1" applyFill="1" applyBorder="1" applyAlignment="1" applyProtection="1">
      <alignment vertical="top"/>
    </xf>
    <xf numFmtId="44" fontId="18" fillId="3" borderId="18" xfId="9" applyFont="1" applyFill="1" applyBorder="1" applyAlignment="1" applyProtection="1">
      <alignment vertical="top"/>
    </xf>
    <xf numFmtId="0" fontId="18" fillId="0" borderId="0" xfId="0" applyNumberFormat="1" applyFont="1" applyFill="1" applyBorder="1" applyAlignment="1" applyProtection="1">
      <alignment horizontal="left" vertical="top"/>
    </xf>
    <xf numFmtId="0" fontId="18" fillId="0" borderId="0" xfId="0" applyFont="1" applyFill="1" applyBorder="1" applyAlignment="1" applyProtection="1">
      <alignment horizontal="left" vertical="top"/>
    </xf>
    <xf numFmtId="9" fontId="18" fillId="0" borderId="0" xfId="0" applyNumberFormat="1" applyFont="1" applyFill="1" applyBorder="1" applyAlignment="1" applyProtection="1">
      <alignment horizontal="left" vertical="top"/>
    </xf>
    <xf numFmtId="0" fontId="19" fillId="0" borderId="0" xfId="0" applyFont="1" applyFill="1" applyBorder="1" applyAlignment="1" applyProtection="1">
      <alignment horizontal="left" vertical="top"/>
    </xf>
    <xf numFmtId="9" fontId="18" fillId="0" borderId="0" xfId="0" applyNumberFormat="1" applyFont="1" applyFill="1" applyBorder="1" applyAlignment="1" applyProtection="1">
      <alignment vertical="top"/>
    </xf>
    <xf numFmtId="9" fontId="18" fillId="0" borderId="0" xfId="0" applyNumberFormat="1" applyFont="1" applyFill="1" applyAlignment="1" applyProtection="1">
      <alignment vertical="top"/>
    </xf>
    <xf numFmtId="0" fontId="18" fillId="0" borderId="0" xfId="0" applyFont="1" applyFill="1" applyBorder="1" applyAlignment="1" applyProtection="1">
      <alignment horizontal="left" vertical="top" wrapText="1"/>
    </xf>
    <xf numFmtId="0" fontId="18" fillId="0" borderId="0" xfId="0" applyNumberFormat="1" applyFont="1" applyFill="1" applyAlignment="1" applyProtection="1">
      <alignment horizontal="left" vertical="top" wrapText="1"/>
    </xf>
    <xf numFmtId="1" fontId="18" fillId="0" borderId="0" xfId="0" applyNumberFormat="1" applyFont="1" applyFill="1" applyAlignment="1" applyProtection="1">
      <alignment vertical="top"/>
    </xf>
    <xf numFmtId="0" fontId="18" fillId="0" borderId="0" xfId="0" applyNumberFormat="1" applyFont="1" applyFill="1" applyAlignment="1" applyProtection="1">
      <alignment horizontal="right" vertical="top"/>
    </xf>
    <xf numFmtId="2" fontId="18" fillId="0" borderId="0" xfId="0" applyNumberFormat="1" applyFont="1" applyFill="1" applyAlignment="1" applyProtection="1">
      <alignment vertical="top"/>
    </xf>
    <xf numFmtId="168" fontId="18" fillId="0" borderId="0" xfId="0" applyNumberFormat="1" applyFont="1" applyFill="1" applyAlignment="1" applyProtection="1">
      <alignment vertical="top"/>
    </xf>
    <xf numFmtId="0" fontId="19" fillId="0" borderId="0" xfId="0" applyNumberFormat="1" applyFont="1" applyFill="1" applyBorder="1" applyAlignment="1" applyProtection="1">
      <alignment vertical="top"/>
    </xf>
    <xf numFmtId="0" fontId="19" fillId="0" borderId="16" xfId="0" applyNumberFormat="1" applyFont="1" applyFill="1" applyBorder="1" applyAlignment="1" applyProtection="1">
      <alignment vertical="top"/>
    </xf>
    <xf numFmtId="0" fontId="18" fillId="0" borderId="16" xfId="0" applyNumberFormat="1" applyFont="1" applyFill="1" applyBorder="1" applyAlignment="1" applyProtection="1">
      <alignment vertical="top"/>
    </xf>
    <xf numFmtId="0" fontId="40" fillId="0" borderId="0" xfId="0" applyFont="1" applyFill="1" applyBorder="1" applyAlignment="1" applyProtection="1">
      <alignment horizontal="left" vertical="top" wrapText="1"/>
    </xf>
    <xf numFmtId="0" fontId="19" fillId="0" borderId="0" xfId="0" applyFont="1" applyFill="1" applyAlignment="1" applyProtection="1">
      <alignment vertical="center" wrapText="1"/>
    </xf>
    <xf numFmtId="0" fontId="19" fillId="0" borderId="0" xfId="0" applyFont="1" applyFill="1" applyBorder="1" applyAlignment="1" applyProtection="1">
      <alignment wrapText="1"/>
    </xf>
    <xf numFmtId="1" fontId="24" fillId="2" borderId="3" xfId="0" applyNumberFormat="1" applyFont="1" applyFill="1" applyBorder="1" applyAlignment="1" applyProtection="1">
      <alignment horizontal="center" vertical="center"/>
    </xf>
    <xf numFmtId="1" fontId="18" fillId="2" borderId="3" xfId="0" applyNumberFormat="1" applyFont="1" applyFill="1" applyBorder="1" applyAlignment="1" applyProtection="1">
      <alignment horizontal="center" vertical="center"/>
    </xf>
    <xf numFmtId="1" fontId="22" fillId="2" borderId="3" xfId="0" applyNumberFormat="1" applyFont="1" applyFill="1" applyBorder="1" applyAlignment="1" applyProtection="1">
      <alignment horizontal="center" vertical="center"/>
    </xf>
    <xf numFmtId="0" fontId="26" fillId="0" borderId="0" xfId="0" applyFont="1" applyFill="1" applyBorder="1" applyAlignment="1" applyProtection="1">
      <alignment horizontal="left" indent="2"/>
    </xf>
    <xf numFmtId="0" fontId="18" fillId="0" borderId="0" xfId="0" applyNumberFormat="1" applyFont="1" applyFill="1" applyBorder="1" applyAlignment="1" applyProtection="1">
      <alignment vertical="top"/>
      <protection locked="0"/>
    </xf>
    <xf numFmtId="1" fontId="18" fillId="6" borderId="0" xfId="0" applyNumberFormat="1" applyFont="1" applyFill="1" applyBorder="1" applyAlignment="1" applyProtection="1">
      <alignment vertical="top"/>
    </xf>
    <xf numFmtId="1" fontId="18" fillId="0" borderId="0" xfId="0" applyNumberFormat="1" applyFont="1" applyFill="1" applyBorder="1" applyAlignment="1" applyProtection="1">
      <alignment vertical="top"/>
    </xf>
    <xf numFmtId="1" fontId="18" fillId="6" borderId="18" xfId="0" applyNumberFormat="1" applyFont="1" applyFill="1" applyBorder="1" applyAlignment="1" applyProtection="1">
      <alignment vertical="top"/>
    </xf>
    <xf numFmtId="0" fontId="19" fillId="0" borderId="0" xfId="0" applyFont="1" applyFill="1" applyBorder="1" applyAlignment="1" applyProtection="1">
      <alignment horizontal="center" vertical="center" wrapText="1"/>
    </xf>
    <xf numFmtId="0" fontId="18" fillId="0" borderId="0" xfId="0" applyFont="1" applyFill="1" applyAlignment="1" applyProtection="1">
      <alignment horizontal="left" vertical="top" wrapText="1"/>
    </xf>
    <xf numFmtId="0" fontId="19" fillId="0" borderId="0" xfId="0" applyFont="1" applyFill="1" applyBorder="1" applyAlignment="1" applyProtection="1">
      <alignment horizontal="right" vertical="top"/>
    </xf>
    <xf numFmtId="0" fontId="19" fillId="0" borderId="0" xfId="0" applyFont="1" applyFill="1" applyAlignment="1" applyProtection="1">
      <alignment horizontal="left" vertical="center" wrapText="1"/>
    </xf>
    <xf numFmtId="0" fontId="26"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wrapText="1"/>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right" vertical="center"/>
    </xf>
    <xf numFmtId="0" fontId="18" fillId="0" borderId="0" xfId="0" applyNumberFormat="1" applyFont="1" applyFill="1" applyBorder="1" applyAlignment="1" applyProtection="1">
      <alignment horizontal="left" vertical="top"/>
      <protection locked="0"/>
    </xf>
    <xf numFmtId="0" fontId="19" fillId="0" borderId="0" xfId="0" applyFont="1" applyFill="1" applyBorder="1" applyAlignment="1" applyProtection="1">
      <alignment vertical="center" wrapText="1"/>
    </xf>
    <xf numFmtId="1" fontId="18" fillId="0" borderId="0" xfId="0" applyNumberFormat="1" applyFont="1" applyFill="1" applyProtection="1"/>
    <xf numFmtId="0" fontId="18" fillId="0" borderId="0" xfId="0" applyNumberFormat="1" applyFont="1" applyFill="1" applyProtection="1"/>
    <xf numFmtId="2" fontId="18" fillId="0" borderId="0" xfId="0" applyNumberFormat="1" applyFont="1" applyFill="1" applyProtection="1"/>
    <xf numFmtId="0" fontId="19" fillId="0" borderId="0" xfId="0" applyFont="1" applyFill="1" applyAlignment="1" applyProtection="1">
      <alignment horizontal="center"/>
    </xf>
    <xf numFmtId="2" fontId="15" fillId="0" borderId="0" xfId="0" applyNumberFormat="1" applyFont="1" applyFill="1" applyBorder="1"/>
    <xf numFmtId="2" fontId="18" fillId="0" borderId="0" xfId="0" applyNumberFormat="1" applyFont="1" applyFill="1" applyBorder="1" applyAlignment="1" applyProtection="1"/>
    <xf numFmtId="168" fontId="18" fillId="0" borderId="0" xfId="0" applyNumberFormat="1" applyFont="1" applyFill="1" applyBorder="1" applyAlignment="1" applyProtection="1"/>
    <xf numFmtId="0" fontId="18" fillId="3" borderId="14" xfId="0" applyFont="1" applyFill="1" applyBorder="1" applyProtection="1"/>
    <xf numFmtId="44" fontId="18" fillId="3" borderId="18" xfId="9" applyFont="1" applyFill="1" applyBorder="1" applyAlignment="1" applyProtection="1">
      <alignment horizontal="right"/>
    </xf>
    <xf numFmtId="0" fontId="19" fillId="0" borderId="0" xfId="0" applyFont="1" applyFill="1" applyBorder="1" applyAlignment="1" applyProtection="1">
      <alignment vertical="center"/>
    </xf>
    <xf numFmtId="0" fontId="19" fillId="0" borderId="0" xfId="0" applyFont="1" applyFill="1" applyBorder="1" applyAlignment="1" applyProtection="1">
      <alignment horizontal="center" vertical="center"/>
    </xf>
    <xf numFmtId="0" fontId="19" fillId="0" borderId="0" xfId="0" applyFont="1" applyFill="1" applyAlignment="1" applyProtection="1">
      <alignment vertical="center"/>
    </xf>
    <xf numFmtId="0" fontId="19" fillId="0" borderId="0" xfId="0" applyFont="1" applyFill="1" applyBorder="1" applyAlignment="1" applyProtection="1">
      <alignment horizontal="left"/>
    </xf>
    <xf numFmtId="2" fontId="18" fillId="0" borderId="0" xfId="0" applyNumberFormat="1" applyFont="1" applyFill="1" applyBorder="1" applyAlignment="1" applyProtection="1">
      <alignment horizontal="right"/>
    </xf>
    <xf numFmtId="0" fontId="18" fillId="2" borderId="3" xfId="0" applyFont="1" applyFill="1" applyBorder="1" applyProtection="1">
      <protection locked="0"/>
    </xf>
    <xf numFmtId="9" fontId="18" fillId="2" borderId="3" xfId="0" applyNumberFormat="1" applyFont="1" applyFill="1" applyBorder="1" applyAlignment="1" applyProtection="1">
      <alignment horizontal="center" vertical="center"/>
      <protection locked="0"/>
    </xf>
    <xf numFmtId="9" fontId="18" fillId="0" borderId="0" xfId="0" applyNumberFormat="1" applyFont="1" applyFill="1" applyBorder="1" applyAlignment="1" applyProtection="1">
      <alignment horizontal="center" vertical="center"/>
    </xf>
    <xf numFmtId="169" fontId="18" fillId="2" borderId="3" xfId="0" applyNumberFormat="1" applyFont="1" applyFill="1" applyBorder="1" applyAlignment="1" applyProtection="1">
      <alignment horizontal="center" vertical="center"/>
      <protection locked="0"/>
    </xf>
    <xf numFmtId="0" fontId="18" fillId="0" borderId="0" xfId="0" applyFont="1" applyFill="1" applyAlignment="1" applyProtection="1">
      <alignment vertical="center"/>
    </xf>
    <xf numFmtId="0" fontId="18" fillId="2" borderId="3" xfId="0" applyNumberFormat="1" applyFont="1" applyFill="1" applyBorder="1" applyAlignment="1" applyProtection="1">
      <alignment horizontal="right"/>
      <protection locked="0"/>
    </xf>
    <xf numFmtId="0" fontId="18" fillId="0" borderId="0" xfId="0" applyNumberFormat="1" applyFont="1" applyFill="1" applyBorder="1" applyAlignment="1" applyProtection="1">
      <alignment horizontal="center"/>
    </xf>
    <xf numFmtId="0" fontId="18" fillId="2" borderId="3" xfId="0" applyNumberFormat="1" applyFont="1" applyFill="1" applyBorder="1" applyAlignment="1" applyProtection="1">
      <protection locked="0"/>
    </xf>
    <xf numFmtId="0" fontId="18" fillId="0" borderId="0" xfId="0" applyFont="1" applyFill="1" applyBorder="1" applyAlignment="1" applyProtection="1"/>
    <xf numFmtId="0" fontId="18" fillId="2" borderId="3" xfId="0" applyFont="1" applyFill="1" applyBorder="1" applyAlignment="1" applyProtection="1">
      <protection locked="0"/>
    </xf>
    <xf numFmtId="1" fontId="18" fillId="6" borderId="0" xfId="0" applyNumberFormat="1" applyFont="1" applyFill="1" applyBorder="1" applyAlignment="1" applyProtection="1"/>
    <xf numFmtId="168" fontId="19" fillId="0" borderId="0" xfId="0" applyNumberFormat="1" applyFont="1" applyFill="1" applyBorder="1" applyAlignment="1" applyProtection="1"/>
    <xf numFmtId="44" fontId="18" fillId="3" borderId="0" xfId="9" applyFont="1" applyFill="1" applyBorder="1" applyAlignment="1" applyProtection="1">
      <alignment horizontal="center"/>
    </xf>
    <xf numFmtId="0" fontId="18" fillId="0" borderId="0" xfId="0" applyNumberFormat="1" applyFont="1" applyFill="1" applyBorder="1" applyAlignment="1" applyProtection="1"/>
    <xf numFmtId="1" fontId="18" fillId="0" borderId="0" xfId="0" applyNumberFormat="1" applyFont="1" applyFill="1" applyBorder="1" applyAlignment="1" applyProtection="1"/>
    <xf numFmtId="44" fontId="18" fillId="0" borderId="0" xfId="9" applyFont="1" applyFill="1" applyBorder="1" applyAlignment="1" applyProtection="1">
      <alignment horizontal="center"/>
    </xf>
    <xf numFmtId="168" fontId="18" fillId="0" borderId="0" xfId="0" applyNumberFormat="1" applyFont="1" applyFill="1" applyBorder="1" applyProtection="1"/>
    <xf numFmtId="0" fontId="18" fillId="0" borderId="0" xfId="0" applyNumberFormat="1" applyFont="1" applyFill="1" applyBorder="1" applyProtection="1"/>
    <xf numFmtId="0" fontId="18" fillId="0" borderId="18" xfId="0" applyFont="1" applyFill="1" applyBorder="1" applyProtection="1"/>
    <xf numFmtId="1" fontId="18" fillId="6" borderId="18" xfId="0" applyNumberFormat="1" applyFont="1" applyFill="1" applyBorder="1" applyProtection="1"/>
    <xf numFmtId="44" fontId="18" fillId="3" borderId="18" xfId="9" applyFont="1" applyFill="1" applyBorder="1" applyProtection="1"/>
    <xf numFmtId="9" fontId="18" fillId="0" borderId="0" xfId="0" applyNumberFormat="1" applyFont="1" applyFill="1" applyProtection="1"/>
    <xf numFmtId="0" fontId="19" fillId="0" borderId="0" xfId="0" applyFont="1" applyFill="1" applyAlignment="1" applyProtection="1">
      <alignment horizontal="center" vertical="top"/>
    </xf>
    <xf numFmtId="9" fontId="18" fillId="0" borderId="0" xfId="0" applyNumberFormat="1" applyFont="1" applyFill="1" applyAlignment="1" applyProtection="1">
      <alignment horizontal="right" vertical="top"/>
    </xf>
    <xf numFmtId="168" fontId="18" fillId="0" borderId="0" xfId="0" applyNumberFormat="1" applyFont="1" applyFill="1" applyProtection="1"/>
    <xf numFmtId="0" fontId="18" fillId="0" borderId="0" xfId="0" applyFont="1" applyFill="1" applyAlignment="1" applyProtection="1">
      <alignment horizontal="center"/>
    </xf>
    <xf numFmtId="0" fontId="18" fillId="0" borderId="0" xfId="0" applyFont="1" applyFill="1" applyAlignment="1" applyProtection="1"/>
    <xf numFmtId="0" fontId="18" fillId="0" borderId="0" xfId="0" applyFont="1" applyAlignment="1"/>
    <xf numFmtId="0" fontId="18" fillId="0" borderId="0" xfId="0" applyFont="1" applyFill="1" applyAlignment="1" applyProtection="1">
      <alignment horizontal="center" wrapText="1"/>
    </xf>
    <xf numFmtId="0" fontId="18" fillId="0" borderId="0" xfId="0" applyFont="1" applyAlignment="1" applyProtection="1"/>
    <xf numFmtId="44" fontId="19" fillId="0" borderId="0" xfId="9" applyFont="1" applyFill="1" applyBorder="1" applyAlignment="1" applyProtection="1"/>
    <xf numFmtId="168" fontId="19" fillId="0" borderId="0" xfId="0" applyNumberFormat="1" applyFont="1" applyFill="1" applyBorder="1" applyAlignment="1" applyProtection="1">
      <alignment horizontal="center" wrapText="1"/>
    </xf>
    <xf numFmtId="0" fontId="18" fillId="11" borderId="0" xfId="0" applyFont="1" applyFill="1" applyBorder="1" applyProtection="1"/>
    <xf numFmtId="1" fontId="18" fillId="5" borderId="0" xfId="0" applyNumberFormat="1" applyFont="1" applyFill="1" applyBorder="1" applyProtection="1"/>
    <xf numFmtId="44" fontId="18" fillId="3" borderId="0" xfId="9" applyFont="1" applyFill="1" applyBorder="1" applyAlignment="1" applyProtection="1">
      <alignment vertical="center"/>
    </xf>
    <xf numFmtId="1" fontId="18" fillId="0" borderId="0" xfId="0" applyNumberFormat="1" applyFont="1" applyFill="1" applyBorder="1" applyProtection="1"/>
    <xf numFmtId="44" fontId="18" fillId="0" borderId="0" xfId="9" applyFont="1" applyFill="1" applyBorder="1" applyAlignment="1" applyProtection="1">
      <alignment vertical="center"/>
    </xf>
    <xf numFmtId="0" fontId="18" fillId="11" borderId="14" xfId="0" applyFont="1" applyFill="1" applyBorder="1" applyProtection="1"/>
    <xf numFmtId="1" fontId="18" fillId="5" borderId="14" xfId="0" applyNumberFormat="1" applyFont="1" applyFill="1" applyBorder="1" applyProtection="1"/>
    <xf numFmtId="44" fontId="18" fillId="3" borderId="14" xfId="9" applyFont="1" applyFill="1" applyBorder="1" applyAlignment="1" applyProtection="1">
      <alignment vertical="center"/>
    </xf>
    <xf numFmtId="0" fontId="15" fillId="0" borderId="0" xfId="0" applyFont="1" applyFill="1" applyProtection="1"/>
    <xf numFmtId="0" fontId="45" fillId="0" borderId="0" xfId="4" applyFont="1" applyAlignment="1" applyProtection="1"/>
    <xf numFmtId="0" fontId="15" fillId="4" borderId="3" xfId="0" applyFont="1" applyFill="1" applyBorder="1" applyAlignment="1">
      <alignment wrapText="1"/>
    </xf>
    <xf numFmtId="0" fontId="15" fillId="4" borderId="3" xfId="0" applyFont="1" applyFill="1" applyBorder="1"/>
    <xf numFmtId="0" fontId="15" fillId="4" borderId="3" xfId="0" applyFont="1" applyFill="1" applyBorder="1" applyAlignment="1" applyProtection="1">
      <alignment wrapText="1"/>
    </xf>
    <xf numFmtId="0" fontId="14" fillId="0" borderId="23" xfId="0" applyFont="1" applyFill="1" applyBorder="1" applyAlignment="1" applyProtection="1">
      <alignment horizontal="center" wrapText="1"/>
    </xf>
    <xf numFmtId="0" fontId="14" fillId="0" borderId="22" xfId="0" applyFont="1" applyFill="1" applyBorder="1" applyAlignment="1" applyProtection="1">
      <alignment horizontal="center" wrapText="1"/>
    </xf>
    <xf numFmtId="43" fontId="14" fillId="0" borderId="0" xfId="0" applyNumberFormat="1" applyFont="1" applyFill="1" applyProtection="1"/>
    <xf numFmtId="2" fontId="14" fillId="0" borderId="0" xfId="0" applyNumberFormat="1" applyFont="1" applyFill="1" applyProtection="1"/>
    <xf numFmtId="0" fontId="9" fillId="0" borderId="0" xfId="0" applyFont="1" applyProtection="1"/>
    <xf numFmtId="0" fontId="14" fillId="0" borderId="2" xfId="5" applyFont="1" applyFill="1" applyBorder="1" applyProtection="1"/>
    <xf numFmtId="0" fontId="14" fillId="0" borderId="25" xfId="0" applyFont="1" applyFill="1" applyBorder="1" applyAlignment="1" applyProtection="1">
      <alignment horizontal="center" wrapText="1"/>
    </xf>
    <xf numFmtId="0" fontId="14" fillId="0" borderId="26" xfId="0" applyFont="1" applyFill="1" applyBorder="1" applyAlignment="1" applyProtection="1">
      <alignment horizontal="center" wrapText="1"/>
    </xf>
    <xf numFmtId="0" fontId="14" fillId="0" borderId="27" xfId="0" applyFont="1" applyFill="1" applyBorder="1" applyAlignment="1" applyProtection="1">
      <alignment horizontal="center" wrapText="1"/>
    </xf>
    <xf numFmtId="0" fontId="14" fillId="0" borderId="37" xfId="0" applyFont="1" applyFill="1" applyBorder="1" applyAlignment="1" applyProtection="1">
      <alignment horizontal="center" wrapText="1"/>
    </xf>
    <xf numFmtId="2" fontId="6" fillId="0" borderId="3" xfId="66" applyNumberFormat="1" applyFill="1" applyBorder="1" applyProtection="1">
      <protection locked="0"/>
    </xf>
    <xf numFmtId="0" fontId="14" fillId="0" borderId="42" xfId="0" applyFont="1" applyFill="1" applyBorder="1" applyAlignment="1" applyProtection="1">
      <alignment horizontal="center" wrapText="1"/>
    </xf>
    <xf numFmtId="0" fontId="20" fillId="0" borderId="37" xfId="0" applyFont="1" applyFill="1" applyBorder="1" applyAlignment="1" applyProtection="1">
      <alignment horizontal="center" wrapText="1"/>
    </xf>
    <xf numFmtId="0" fontId="31" fillId="0" borderId="0" xfId="4" applyFont="1" applyFill="1" applyAlignment="1" applyProtection="1"/>
    <xf numFmtId="0" fontId="31" fillId="0" borderId="0" xfId="4" applyFont="1" applyFill="1" applyAlignment="1" applyProtection="1">
      <alignment vertical="top"/>
    </xf>
    <xf numFmtId="0" fontId="6" fillId="0" borderId="3" xfId="66" applyFont="1" applyFill="1" applyBorder="1" applyProtection="1">
      <protection locked="0"/>
    </xf>
    <xf numFmtId="2" fontId="6" fillId="0" borderId="3" xfId="66" applyNumberFormat="1" applyFont="1" applyFill="1" applyBorder="1" applyProtection="1">
      <protection locked="0"/>
    </xf>
    <xf numFmtId="0" fontId="32" fillId="0" borderId="0" xfId="0" applyFont="1" applyFill="1" applyAlignment="1">
      <alignment horizontal="left" vertical="top" wrapText="1"/>
    </xf>
    <xf numFmtId="0" fontId="15" fillId="0" borderId="0" xfId="0" applyFont="1" applyFill="1" applyAlignment="1">
      <alignment horizontal="left" vertical="top" wrapText="1"/>
    </xf>
    <xf numFmtId="0" fontId="18" fillId="2" borderId="0" xfId="0" applyFont="1" applyFill="1" applyBorder="1" applyAlignment="1" applyProtection="1">
      <alignment horizontal="left" vertical="top" wrapText="1"/>
    </xf>
    <xf numFmtId="0" fontId="21" fillId="0" borderId="0" xfId="0" applyFont="1" applyAlignment="1" applyProtection="1">
      <alignment horizontal="left" vertical="top" wrapText="1"/>
    </xf>
    <xf numFmtId="14" fontId="18" fillId="0" borderId="0" xfId="0" applyNumberFormat="1" applyFont="1" applyFill="1" applyBorder="1" applyAlignment="1" applyProtection="1">
      <alignment horizontal="left"/>
    </xf>
    <xf numFmtId="14" fontId="25" fillId="0" borderId="0" xfId="0" applyNumberFormat="1" applyFont="1" applyFill="1" applyBorder="1" applyAlignment="1" applyProtection="1">
      <alignment horizontal="left"/>
    </xf>
    <xf numFmtId="0" fontId="20" fillId="2" borderId="4" xfId="0" applyFont="1" applyFill="1" applyBorder="1" applyAlignment="1" applyProtection="1">
      <alignment horizontal="left"/>
      <protection locked="0"/>
    </xf>
    <xf numFmtId="0" fontId="20" fillId="2" borderId="14" xfId="0" applyFont="1" applyFill="1" applyBorder="1" applyAlignment="1" applyProtection="1">
      <alignment horizontal="left"/>
      <protection locked="0"/>
    </xf>
    <xf numFmtId="0" fontId="20" fillId="2" borderId="2" xfId="0" applyFont="1" applyFill="1" applyBorder="1" applyAlignment="1" applyProtection="1">
      <alignment horizontal="left"/>
      <protection locked="0"/>
    </xf>
    <xf numFmtId="0" fontId="18" fillId="2" borderId="4" xfId="0" applyFont="1" applyFill="1" applyBorder="1" applyAlignment="1" applyProtection="1">
      <alignment horizontal="center"/>
      <protection locked="0"/>
    </xf>
    <xf numFmtId="0" fontId="18" fillId="2" borderId="2" xfId="0" applyFont="1" applyFill="1" applyBorder="1" applyProtection="1">
      <protection locked="0"/>
    </xf>
    <xf numFmtId="0" fontId="0" fillId="0" borderId="2" xfId="0" applyBorder="1" applyProtection="1">
      <protection locked="0"/>
    </xf>
    <xf numFmtId="0" fontId="18" fillId="5" borderId="0" xfId="0" applyFont="1" applyFill="1" applyBorder="1" applyAlignment="1" applyProtection="1">
      <alignment horizontal="center"/>
    </xf>
    <xf numFmtId="1" fontId="18" fillId="5" borderId="0" xfId="0" applyNumberFormat="1"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1" xfId="0" applyFont="1" applyFill="1" applyBorder="1" applyAlignment="1" applyProtection="1">
      <alignment horizontal="center"/>
    </xf>
    <xf numFmtId="0" fontId="19" fillId="0" borderId="7" xfId="0" applyFont="1" applyFill="1" applyBorder="1" applyAlignment="1" applyProtection="1">
      <alignment horizontal="center"/>
    </xf>
    <xf numFmtId="9" fontId="18" fillId="2" borderId="4" xfId="0" applyNumberFormat="1" applyFont="1" applyFill="1" applyBorder="1" applyAlignment="1" applyProtection="1">
      <alignment horizontal="center"/>
      <protection locked="0"/>
    </xf>
    <xf numFmtId="9" fontId="18" fillId="2" borderId="2" xfId="0" applyNumberFormat="1" applyFont="1" applyFill="1" applyBorder="1" applyAlignment="1" applyProtection="1">
      <alignment horizontal="center"/>
      <protection locked="0"/>
    </xf>
    <xf numFmtId="0" fontId="19" fillId="0" borderId="18" xfId="0" applyFont="1" applyFill="1" applyBorder="1" applyAlignment="1" applyProtection="1">
      <alignment horizontal="center"/>
    </xf>
    <xf numFmtId="0" fontId="31" fillId="0" borderId="21" xfId="4" applyFont="1" applyFill="1" applyBorder="1" applyAlignment="1" applyProtection="1">
      <alignment horizontal="left"/>
    </xf>
    <xf numFmtId="0" fontId="18" fillId="2" borderId="2" xfId="0" applyFont="1" applyFill="1" applyBorder="1" applyAlignment="1" applyProtection="1">
      <alignment horizontal="center"/>
      <protection locked="0"/>
    </xf>
    <xf numFmtId="0" fontId="21" fillId="9" borderId="20" xfId="0" applyFont="1" applyFill="1" applyBorder="1" applyAlignment="1" applyProtection="1">
      <alignment horizontal="left" vertical="top" wrapText="1"/>
    </xf>
    <xf numFmtId="0" fontId="21" fillId="9" borderId="21" xfId="0" applyFont="1" applyFill="1" applyBorder="1" applyAlignment="1" applyProtection="1">
      <alignment horizontal="left" vertical="top" wrapText="1"/>
    </xf>
    <xf numFmtId="0" fontId="21" fillId="9" borderId="7" xfId="0" applyFont="1" applyFill="1" applyBorder="1" applyAlignment="1" applyProtection="1">
      <alignment horizontal="left" vertical="top" wrapText="1"/>
    </xf>
    <xf numFmtId="0" fontId="21" fillId="9" borderId="16" xfId="0" applyFont="1" applyFill="1" applyBorder="1" applyAlignment="1" applyProtection="1">
      <alignment horizontal="left" vertical="top" wrapText="1"/>
    </xf>
    <xf numFmtId="0" fontId="21" fillId="9" borderId="0" xfId="0" applyFont="1" applyFill="1" applyBorder="1" applyAlignment="1" applyProtection="1">
      <alignment horizontal="left" vertical="top" wrapText="1"/>
    </xf>
    <xf numFmtId="0" fontId="21" fillId="9" borderId="15" xfId="0" applyFont="1" applyFill="1" applyBorder="1" applyAlignment="1" applyProtection="1">
      <alignment horizontal="left" vertical="top" wrapText="1"/>
    </xf>
    <xf numFmtId="0" fontId="21" fillId="9" borderId="17" xfId="0" applyFont="1" applyFill="1" applyBorder="1" applyAlignment="1" applyProtection="1">
      <alignment horizontal="left" vertical="top" wrapText="1"/>
    </xf>
    <xf numFmtId="0" fontId="21" fillId="9" borderId="18" xfId="0" applyFont="1" applyFill="1" applyBorder="1" applyAlignment="1" applyProtection="1">
      <alignment horizontal="left" vertical="top" wrapText="1"/>
    </xf>
    <xf numFmtId="0" fontId="21" fillId="9" borderId="19" xfId="0" applyFont="1" applyFill="1" applyBorder="1" applyAlignment="1" applyProtection="1">
      <alignment horizontal="left" vertical="top" wrapText="1"/>
    </xf>
    <xf numFmtId="0" fontId="21" fillId="2" borderId="16" xfId="0" applyFont="1" applyFill="1" applyBorder="1" applyAlignment="1" applyProtection="1">
      <alignment horizontal="left" vertical="top" wrapText="1"/>
      <protection locked="0"/>
    </xf>
    <xf numFmtId="0" fontId="21" fillId="2" borderId="0" xfId="0" applyFont="1" applyFill="1" applyBorder="1" applyAlignment="1" applyProtection="1">
      <alignment horizontal="left" vertical="top" wrapText="1"/>
      <protection locked="0"/>
    </xf>
    <xf numFmtId="0" fontId="21" fillId="2" borderId="15" xfId="0" applyFont="1" applyFill="1" applyBorder="1" applyAlignment="1" applyProtection="1">
      <alignment horizontal="left" vertical="top" wrapText="1"/>
      <protection locked="0"/>
    </xf>
    <xf numFmtId="0" fontId="21" fillId="2" borderId="17" xfId="0" applyFont="1" applyFill="1" applyBorder="1" applyAlignment="1" applyProtection="1">
      <alignment horizontal="left" vertical="top" wrapText="1"/>
      <protection locked="0"/>
    </xf>
    <xf numFmtId="0" fontId="21" fillId="2" borderId="18" xfId="0" applyFont="1" applyFill="1" applyBorder="1" applyAlignment="1" applyProtection="1">
      <alignment horizontal="left" vertical="top" wrapText="1"/>
      <protection locked="0"/>
    </xf>
    <xf numFmtId="0" fontId="21" fillId="2" borderId="19" xfId="0" applyFont="1" applyFill="1" applyBorder="1" applyAlignment="1" applyProtection="1">
      <alignment horizontal="left" vertical="top" wrapText="1"/>
      <protection locked="0"/>
    </xf>
    <xf numFmtId="0" fontId="26" fillId="0" borderId="0" xfId="0" applyFont="1" applyFill="1" applyBorder="1" applyAlignment="1" applyProtection="1">
      <alignment horizontal="left" vertical="top" wrapText="1"/>
    </xf>
    <xf numFmtId="0" fontId="19"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right" vertical="top"/>
    </xf>
    <xf numFmtId="0" fontId="19" fillId="0" borderId="0" xfId="0" applyNumberFormat="1" applyFont="1" applyFill="1" applyBorder="1" applyAlignment="1" applyProtection="1">
      <alignment horizontal="center" vertical="center" wrapText="1"/>
    </xf>
    <xf numFmtId="0" fontId="18" fillId="0" borderId="0" xfId="0" applyFont="1"/>
    <xf numFmtId="0" fontId="18" fillId="0" borderId="18" xfId="0" applyFont="1" applyBorder="1"/>
    <xf numFmtId="0" fontId="19" fillId="0" borderId="0" xfId="0" applyFont="1" applyFill="1" applyBorder="1" applyAlignment="1" applyProtection="1">
      <alignment horizontal="right" vertical="center" wrapText="1"/>
    </xf>
    <xf numFmtId="0" fontId="21" fillId="0" borderId="0" xfId="0" applyFont="1" applyFill="1" applyBorder="1" applyAlignment="1" applyProtection="1">
      <alignment horizontal="left" vertical="top" wrapText="1"/>
    </xf>
    <xf numFmtId="0" fontId="19" fillId="0" borderId="0" xfId="0" applyFont="1" applyFill="1" applyAlignment="1" applyProtection="1">
      <alignment horizontal="left" vertical="center" wrapText="1"/>
    </xf>
    <xf numFmtId="0" fontId="18" fillId="2" borderId="20" xfId="0" applyNumberFormat="1" applyFont="1" applyFill="1" applyBorder="1" applyAlignment="1" applyProtection="1">
      <alignment horizontal="left" vertical="top"/>
      <protection locked="0"/>
    </xf>
    <xf numFmtId="0" fontId="18" fillId="0" borderId="21" xfId="0" applyFont="1" applyBorder="1" applyProtection="1">
      <protection locked="0"/>
    </xf>
    <xf numFmtId="0" fontId="18" fillId="0" borderId="7" xfId="0" applyFont="1" applyBorder="1" applyProtection="1">
      <protection locked="0"/>
    </xf>
    <xf numFmtId="0" fontId="18" fillId="0" borderId="16" xfId="0" applyFont="1" applyBorder="1" applyProtection="1">
      <protection locked="0"/>
    </xf>
    <xf numFmtId="0" fontId="18" fillId="0" borderId="0" xfId="0" applyFont="1" applyProtection="1">
      <protection locked="0"/>
    </xf>
    <xf numFmtId="0" fontId="18" fillId="0" borderId="15" xfId="0" applyFont="1" applyBorder="1" applyProtection="1">
      <protection locked="0"/>
    </xf>
    <xf numFmtId="0" fontId="18" fillId="0" borderId="17" xfId="0" applyFont="1" applyBorder="1" applyProtection="1">
      <protection locked="0"/>
    </xf>
    <xf numFmtId="0" fontId="18" fillId="0" borderId="18" xfId="0" applyFont="1" applyBorder="1" applyProtection="1">
      <protection locked="0"/>
    </xf>
    <xf numFmtId="0" fontId="18" fillId="0" borderId="19" xfId="0" applyFont="1" applyBorder="1" applyProtection="1">
      <protection locked="0"/>
    </xf>
    <xf numFmtId="0" fontId="19" fillId="0" borderId="4" xfId="0" applyNumberFormat="1" applyFont="1" applyFill="1" applyBorder="1" applyAlignment="1" applyProtection="1">
      <alignment horizontal="center" vertical="top"/>
    </xf>
    <xf numFmtId="0" fontId="18" fillId="0" borderId="14" xfId="0" applyFont="1" applyBorder="1"/>
    <xf numFmtId="0" fontId="18" fillId="0" borderId="2" xfId="0" applyFont="1" applyBorder="1"/>
    <xf numFmtId="0" fontId="18" fillId="2" borderId="21" xfId="0" applyNumberFormat="1" applyFont="1" applyFill="1" applyBorder="1" applyAlignment="1" applyProtection="1">
      <alignment horizontal="left" vertical="top"/>
      <protection locked="0"/>
    </xf>
    <xf numFmtId="0" fontId="18" fillId="2" borderId="7" xfId="0" applyNumberFormat="1" applyFont="1" applyFill="1" applyBorder="1" applyAlignment="1" applyProtection="1">
      <alignment horizontal="left" vertical="top"/>
      <protection locked="0"/>
    </xf>
    <xf numFmtId="0" fontId="18" fillId="2" borderId="16" xfId="0" applyNumberFormat="1" applyFont="1" applyFill="1" applyBorder="1" applyAlignment="1" applyProtection="1">
      <alignment horizontal="left" vertical="top"/>
      <protection locked="0"/>
    </xf>
    <xf numFmtId="0" fontId="18" fillId="2" borderId="0" xfId="0" applyNumberFormat="1" applyFont="1" applyFill="1" applyBorder="1" applyAlignment="1" applyProtection="1">
      <alignment horizontal="left" vertical="top"/>
      <protection locked="0"/>
    </xf>
    <xf numFmtId="0" fontId="18" fillId="2" borderId="15" xfId="0" applyNumberFormat="1" applyFont="1" applyFill="1" applyBorder="1" applyAlignment="1" applyProtection="1">
      <alignment horizontal="left" vertical="top"/>
      <protection locked="0"/>
    </xf>
    <xf numFmtId="0" fontId="18" fillId="2" borderId="17" xfId="0" applyNumberFormat="1" applyFont="1" applyFill="1" applyBorder="1" applyAlignment="1" applyProtection="1">
      <alignment horizontal="left" vertical="top"/>
      <protection locked="0"/>
    </xf>
    <xf numFmtId="0" fontId="18" fillId="2" borderId="18" xfId="0" applyNumberFormat="1" applyFont="1" applyFill="1" applyBorder="1" applyAlignment="1" applyProtection="1">
      <alignment horizontal="left" vertical="top"/>
      <protection locked="0"/>
    </xf>
    <xf numFmtId="0" fontId="18" fillId="2" borderId="19" xfId="0" applyNumberFormat="1" applyFont="1" applyFill="1" applyBorder="1" applyAlignment="1" applyProtection="1">
      <alignment horizontal="left" vertical="top"/>
      <protection locked="0"/>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right" vertical="center"/>
    </xf>
    <xf numFmtId="0" fontId="19" fillId="0" borderId="18" xfId="0" applyNumberFormat="1" applyFont="1" applyFill="1" applyBorder="1" applyAlignment="1" applyProtection="1">
      <alignment horizontal="center" vertical="center" wrapText="1"/>
    </xf>
    <xf numFmtId="0" fontId="19" fillId="0" borderId="14" xfId="0" applyNumberFormat="1" applyFont="1" applyFill="1" applyBorder="1" applyAlignment="1" applyProtection="1">
      <alignment horizontal="center" vertical="top"/>
    </xf>
    <xf numFmtId="0" fontId="19" fillId="0" borderId="2" xfId="0" applyNumberFormat="1" applyFont="1" applyFill="1" applyBorder="1" applyAlignment="1" applyProtection="1">
      <alignment horizontal="center" vertical="top"/>
    </xf>
    <xf numFmtId="0" fontId="18" fillId="0" borderId="14" xfId="0" applyFont="1" applyBorder="1" applyProtection="1"/>
    <xf numFmtId="0" fontId="18" fillId="0" borderId="2" xfId="0" applyFont="1" applyBorder="1" applyProtection="1"/>
    <xf numFmtId="0" fontId="18" fillId="0" borderId="0" xfId="0" applyFont="1" applyBorder="1" applyProtection="1">
      <protection locked="0"/>
    </xf>
    <xf numFmtId="0" fontId="18" fillId="0" borderId="0" xfId="0" applyFont="1" applyProtection="1"/>
    <xf numFmtId="0" fontId="18" fillId="0" borderId="18" xfId="0" applyFont="1" applyBorder="1" applyProtection="1"/>
    <xf numFmtId="0" fontId="18" fillId="0" borderId="0" xfId="0" applyNumberFormat="1" applyFont="1" applyFill="1" applyAlignment="1" applyProtection="1">
      <alignment horizontal="center" wrapText="1"/>
    </xf>
    <xf numFmtId="44" fontId="18" fillId="0" borderId="0" xfId="9" applyFont="1" applyFill="1" applyAlignment="1" applyProtection="1">
      <alignment horizontal="center" wrapText="1"/>
    </xf>
    <xf numFmtId="0" fontId="18" fillId="4" borderId="0" xfId="0" applyFont="1" applyFill="1" applyAlignment="1" applyProtection="1">
      <alignment horizontal="center" wrapText="1"/>
    </xf>
    <xf numFmtId="44" fontId="18" fillId="4" borderId="0" xfId="9" applyFont="1" applyFill="1" applyAlignment="1" applyProtection="1">
      <alignment horizontal="center" wrapText="1"/>
    </xf>
    <xf numFmtId="0" fontId="19" fillId="0" borderId="0" xfId="0" applyFont="1" applyFill="1" applyAlignment="1" applyProtection="1">
      <alignment horizontal="right" vertical="center"/>
    </xf>
    <xf numFmtId="0" fontId="19" fillId="0" borderId="0" xfId="0" applyFont="1" applyFill="1" applyAlignment="1" applyProtection="1">
      <alignment horizontal="center" vertical="center" wrapText="1"/>
    </xf>
    <xf numFmtId="0" fontId="19" fillId="0" borderId="0" xfId="0" applyFont="1" applyFill="1" applyAlignment="1" applyProtection="1">
      <alignment horizontal="right" wrapText="1"/>
    </xf>
    <xf numFmtId="0" fontId="18" fillId="0" borderId="0" xfId="0" applyFont="1" applyFill="1" applyAlignment="1" applyProtection="1">
      <alignment horizontal="center" wrapText="1"/>
    </xf>
    <xf numFmtId="0" fontId="18" fillId="10" borderId="20" xfId="0" applyNumberFormat="1" applyFont="1" applyFill="1" applyBorder="1" applyAlignment="1" applyProtection="1">
      <alignment horizontal="left" vertical="top"/>
      <protection locked="0"/>
    </xf>
    <xf numFmtId="0" fontId="18" fillId="10" borderId="21" xfId="0" applyNumberFormat="1" applyFont="1" applyFill="1" applyBorder="1" applyAlignment="1" applyProtection="1">
      <alignment horizontal="left" vertical="top"/>
      <protection locked="0"/>
    </xf>
    <xf numFmtId="0" fontId="18" fillId="10" borderId="7" xfId="0" applyNumberFormat="1" applyFont="1" applyFill="1" applyBorder="1" applyAlignment="1" applyProtection="1">
      <alignment horizontal="left" vertical="top"/>
      <protection locked="0"/>
    </xf>
    <xf numFmtId="0" fontId="18" fillId="10" borderId="16" xfId="0" applyNumberFormat="1" applyFont="1" applyFill="1" applyBorder="1" applyAlignment="1" applyProtection="1">
      <alignment horizontal="left" vertical="top"/>
      <protection locked="0"/>
    </xf>
    <xf numFmtId="0" fontId="18" fillId="10" borderId="0" xfId="0" applyNumberFormat="1" applyFont="1" applyFill="1" applyBorder="1" applyAlignment="1" applyProtection="1">
      <alignment horizontal="left" vertical="top"/>
      <protection locked="0"/>
    </xf>
    <xf numFmtId="0" fontId="18" fillId="10" borderId="15" xfId="0" applyNumberFormat="1" applyFont="1" applyFill="1" applyBorder="1" applyAlignment="1" applyProtection="1">
      <alignment horizontal="left" vertical="top"/>
      <protection locked="0"/>
    </xf>
    <xf numFmtId="0" fontId="18" fillId="10" borderId="17" xfId="0" applyNumberFormat="1" applyFont="1" applyFill="1" applyBorder="1" applyAlignment="1" applyProtection="1">
      <alignment horizontal="left" vertical="top"/>
      <protection locked="0"/>
    </xf>
    <xf numFmtId="0" fontId="18" fillId="10" borderId="18" xfId="0" applyNumberFormat="1" applyFont="1" applyFill="1" applyBorder="1" applyAlignment="1" applyProtection="1">
      <alignment horizontal="left" vertical="top"/>
      <protection locked="0"/>
    </xf>
    <xf numFmtId="0" fontId="18" fillId="10" borderId="19" xfId="0" applyNumberFormat="1" applyFont="1" applyFill="1" applyBorder="1" applyAlignment="1" applyProtection="1">
      <alignment horizontal="left" vertical="top"/>
      <protection locked="0"/>
    </xf>
  </cellXfs>
  <cellStyles count="249">
    <cellStyle name="20% - Accent1" xfId="35" builtinId="30" customBuiltin="1"/>
    <cellStyle name="20% - Accent1 2" xfId="143"/>
    <cellStyle name="20% - Accent1 3" xfId="165"/>
    <cellStyle name="20% - Accent1 4" xfId="187"/>
    <cellStyle name="20% - Accent1 5" xfId="209"/>
    <cellStyle name="20% - Accent1 6" xfId="231"/>
    <cellStyle name="20% - Accent2" xfId="39" builtinId="34" customBuiltin="1"/>
    <cellStyle name="20% - Accent2 2" xfId="145"/>
    <cellStyle name="20% - Accent2 3" xfId="167"/>
    <cellStyle name="20% - Accent2 4" xfId="189"/>
    <cellStyle name="20% - Accent2 5" xfId="211"/>
    <cellStyle name="20% - Accent2 6" xfId="233"/>
    <cellStyle name="20% - Accent3" xfId="43" builtinId="38" customBuiltin="1"/>
    <cellStyle name="20% - Accent3 2" xfId="147"/>
    <cellStyle name="20% - Accent3 3" xfId="169"/>
    <cellStyle name="20% - Accent3 4" xfId="191"/>
    <cellStyle name="20% - Accent3 5" xfId="213"/>
    <cellStyle name="20% - Accent3 6" xfId="235"/>
    <cellStyle name="20% - Accent4" xfId="47" builtinId="42" customBuiltin="1"/>
    <cellStyle name="20% - Accent4 2" xfId="149"/>
    <cellStyle name="20% - Accent4 3" xfId="171"/>
    <cellStyle name="20% - Accent4 4" xfId="193"/>
    <cellStyle name="20% - Accent4 5" xfId="215"/>
    <cellStyle name="20% - Accent4 6" xfId="237"/>
    <cellStyle name="20% - Accent5" xfId="51" builtinId="46" customBuiltin="1"/>
    <cellStyle name="20% - Accent5 2" xfId="151"/>
    <cellStyle name="20% - Accent5 3" xfId="173"/>
    <cellStyle name="20% - Accent5 4" xfId="195"/>
    <cellStyle name="20% - Accent5 5" xfId="217"/>
    <cellStyle name="20% - Accent5 6" xfId="239"/>
    <cellStyle name="20% - Accent6" xfId="55" builtinId="50" customBuiltin="1"/>
    <cellStyle name="20% - Accent6 2" xfId="153"/>
    <cellStyle name="20% - Accent6 3" xfId="175"/>
    <cellStyle name="20% - Accent6 4" xfId="197"/>
    <cellStyle name="20% - Accent6 5" xfId="219"/>
    <cellStyle name="20% - Accent6 6" xfId="241"/>
    <cellStyle name="40% - Accent1" xfId="36" builtinId="31" customBuiltin="1"/>
    <cellStyle name="40% - Accent1 2" xfId="144"/>
    <cellStyle name="40% - Accent1 3" xfId="166"/>
    <cellStyle name="40% - Accent1 4" xfId="188"/>
    <cellStyle name="40% - Accent1 5" xfId="210"/>
    <cellStyle name="40% - Accent1 6" xfId="232"/>
    <cellStyle name="40% - Accent2" xfId="40" builtinId="35" customBuiltin="1"/>
    <cellStyle name="40% - Accent2 2" xfId="146"/>
    <cellStyle name="40% - Accent2 3" xfId="168"/>
    <cellStyle name="40% - Accent2 4" xfId="190"/>
    <cellStyle name="40% - Accent2 5" xfId="212"/>
    <cellStyle name="40% - Accent2 6" xfId="234"/>
    <cellStyle name="40% - Accent3" xfId="44" builtinId="39" customBuiltin="1"/>
    <cellStyle name="40% - Accent3 2" xfId="148"/>
    <cellStyle name="40% - Accent3 3" xfId="170"/>
    <cellStyle name="40% - Accent3 4" xfId="192"/>
    <cellStyle name="40% - Accent3 5" xfId="214"/>
    <cellStyle name="40% - Accent3 6" xfId="236"/>
    <cellStyle name="40% - Accent4" xfId="48" builtinId="43" customBuiltin="1"/>
    <cellStyle name="40% - Accent4 2" xfId="150"/>
    <cellStyle name="40% - Accent4 3" xfId="172"/>
    <cellStyle name="40% - Accent4 4" xfId="194"/>
    <cellStyle name="40% - Accent4 5" xfId="216"/>
    <cellStyle name="40% - Accent4 6" xfId="238"/>
    <cellStyle name="40% - Accent5" xfId="52" builtinId="47" customBuiltin="1"/>
    <cellStyle name="40% - Accent5 2" xfId="152"/>
    <cellStyle name="40% - Accent5 3" xfId="174"/>
    <cellStyle name="40% - Accent5 4" xfId="196"/>
    <cellStyle name="40% - Accent5 5" xfId="218"/>
    <cellStyle name="40% - Accent5 6" xfId="240"/>
    <cellStyle name="40% - Accent6" xfId="56" builtinId="51" customBuiltin="1"/>
    <cellStyle name="40% - Accent6 2" xfId="154"/>
    <cellStyle name="40% - Accent6 3" xfId="176"/>
    <cellStyle name="40% - Accent6 4" xfId="198"/>
    <cellStyle name="40% - Accent6 5" xfId="220"/>
    <cellStyle name="40% - Accent6 6" xfId="242"/>
    <cellStyle name="60% - Accent1" xfId="37" builtinId="32" customBuiltin="1"/>
    <cellStyle name="60% - Accent2" xfId="41" builtinId="36" customBuiltin="1"/>
    <cellStyle name="60% - Accent3" xfId="45" builtinId="40" customBuiltin="1"/>
    <cellStyle name="60% - Accent4" xfId="49" builtinId="44" customBuiltin="1"/>
    <cellStyle name="60% - Accent5" xfId="53" builtinId="48" customBuiltin="1"/>
    <cellStyle name="60% - Accent6" xfId="57" builtinId="52" customBuiltin="1"/>
    <cellStyle name="Accent1" xfId="34" builtinId="29" customBuiltin="1"/>
    <cellStyle name="Accent2" xfId="38" builtinId="33" customBuiltin="1"/>
    <cellStyle name="Accent3" xfId="42" builtinId="37" customBuiltin="1"/>
    <cellStyle name="Accent4" xfId="46" builtinId="41" customBuiltin="1"/>
    <cellStyle name="Accent5" xfId="50" builtinId="45" customBuiltin="1"/>
    <cellStyle name="Accent6" xfId="54" builtinId="49" customBuiltin="1"/>
    <cellStyle name="Bad" xfId="24" builtinId="27" customBuiltin="1"/>
    <cellStyle name="Calculation" xfId="28" builtinId="22" customBuiltin="1"/>
    <cellStyle name="Check Cell" xfId="30" builtinId="23" customBuiltin="1"/>
    <cellStyle name="Comma" xfId="1" builtinId="3"/>
    <cellStyle name="Comma 10" xfId="228"/>
    <cellStyle name="Comma 2" xfId="2"/>
    <cellStyle name="Comma 2 2" xfId="3"/>
    <cellStyle name="Comma 2 2 2" xfId="10"/>
    <cellStyle name="Comma 2 2 2 2" xfId="76"/>
    <cellStyle name="Comma 2 3" xfId="75"/>
    <cellStyle name="Comma 3" xfId="16"/>
    <cellStyle name="Comma 3 2" xfId="77"/>
    <cellStyle name="Comma 3 3" xfId="70"/>
    <cellStyle name="Comma 3 4" xfId="158"/>
    <cellStyle name="Comma 3 5" xfId="180"/>
    <cellStyle name="Comma 3 6" xfId="202"/>
    <cellStyle name="Comma 3 7" xfId="224"/>
    <cellStyle name="Comma 3 8" xfId="246"/>
    <cellStyle name="Comma 4" xfId="64"/>
    <cellStyle name="Comma 4 2" xfId="78"/>
    <cellStyle name="Comma 5" xfId="59"/>
    <cellStyle name="Comma 6" xfId="140"/>
    <cellStyle name="Comma 7" xfId="162"/>
    <cellStyle name="Comma 8" xfId="184"/>
    <cellStyle name="Comma 9" xfId="206"/>
    <cellStyle name="Currency" xfId="9" builtinId="4"/>
    <cellStyle name="Excel Built-in 20% - Accent1" xfId="79"/>
    <cellStyle name="Excel Built-in 20% - Accent2" xfId="80"/>
    <cellStyle name="Excel Built-in 20% - Accent3" xfId="81"/>
    <cellStyle name="Excel Built-in 20% - Accent4" xfId="82"/>
    <cellStyle name="Excel Built-in 20% - Accent5" xfId="83"/>
    <cellStyle name="Excel Built-in 20% - Accent6" xfId="84"/>
    <cellStyle name="Excel Built-in 40% - Accent1" xfId="85"/>
    <cellStyle name="Excel Built-in 40% - Accent2" xfId="86"/>
    <cellStyle name="Excel Built-in 40% - Accent3" xfId="87"/>
    <cellStyle name="Excel Built-in 40% - Accent4" xfId="88"/>
    <cellStyle name="Excel Built-in 40% - Accent5" xfId="89"/>
    <cellStyle name="Excel Built-in 40% - Accent6" xfId="90"/>
    <cellStyle name="Excel Built-in 60% - Accent1" xfId="91"/>
    <cellStyle name="Excel Built-in 60% - Accent2" xfId="92"/>
    <cellStyle name="Excel Built-in 60% - Accent3" xfId="93"/>
    <cellStyle name="Excel Built-in 60% - Accent4" xfId="94"/>
    <cellStyle name="Excel Built-in 60% - Accent5" xfId="95"/>
    <cellStyle name="Excel Built-in 60% - Accent6" xfId="96"/>
    <cellStyle name="Excel Built-in Accent1" xfId="97"/>
    <cellStyle name="Excel Built-in Accent2" xfId="98"/>
    <cellStyle name="Excel Built-in Accent3" xfId="99"/>
    <cellStyle name="Excel Built-in Accent4" xfId="100"/>
    <cellStyle name="Excel Built-in Accent5" xfId="101"/>
    <cellStyle name="Excel Built-in Accent6" xfId="102"/>
    <cellStyle name="Excel Built-in Bad" xfId="103"/>
    <cellStyle name="Excel Built-in Calculation" xfId="104"/>
    <cellStyle name="Excel Built-in Check Cell" xfId="105"/>
    <cellStyle name="Excel Built-in Comma" xfId="106"/>
    <cellStyle name="Excel Built-in Explanatory Text" xfId="107"/>
    <cellStyle name="Excel Built-in Good" xfId="108"/>
    <cellStyle name="Excel Built-in Heading 1" xfId="109"/>
    <cellStyle name="Excel Built-in Heading 2" xfId="110"/>
    <cellStyle name="Excel Built-in Heading 3" xfId="111"/>
    <cellStyle name="Excel Built-in Heading 4" xfId="112"/>
    <cellStyle name="Excel Built-in Hyperlink" xfId="113"/>
    <cellStyle name="Excel Built-in Input" xfId="114"/>
    <cellStyle name="Excel Built-in Linked Cell" xfId="115"/>
    <cellStyle name="Excel Built-in Neutral" xfId="116"/>
    <cellStyle name="Excel Built-in Normal" xfId="117"/>
    <cellStyle name="Excel Built-in Note" xfId="118"/>
    <cellStyle name="Excel Built-in Output" xfId="119"/>
    <cellStyle name="Excel Built-in Percent" xfId="120"/>
    <cellStyle name="Excel Built-in Title" xfId="121"/>
    <cellStyle name="Excel Built-in Total" xfId="122"/>
    <cellStyle name="Excel Built-in Warning Text" xfId="123"/>
    <cellStyle name="Explanatory Text" xfId="32" builtinId="53" customBuiltin="1"/>
    <cellStyle name="Good" xfId="23" builtinId="26" customBuiltin="1"/>
    <cellStyle name="Heading" xfId="124"/>
    <cellStyle name="Heading 1" xfId="19" builtinId="16" customBuiltin="1"/>
    <cellStyle name="Heading 2" xfId="20" builtinId="17" customBuiltin="1"/>
    <cellStyle name="Heading 3" xfId="21" builtinId="18" customBuiltin="1"/>
    <cellStyle name="Heading 4" xfId="22" builtinId="19" customBuiltin="1"/>
    <cellStyle name="Heading1" xfId="125"/>
    <cellStyle name="Hyperlink" xfId="4" builtinId="8"/>
    <cellStyle name="Hyperlink 2" xfId="72"/>
    <cellStyle name="Hyperlink 2 2" xfId="126"/>
    <cellStyle name="Hyperlink 3" xfId="65"/>
    <cellStyle name="Hyperlink 3 2" xfId="127"/>
    <cellStyle name="Hyperlink 4" xfId="61"/>
    <cellStyle name="Input" xfId="26" builtinId="20" customBuiltin="1"/>
    <cellStyle name="Linked Cell" xfId="29" builtinId="24" customBuiltin="1"/>
    <cellStyle name="Neutral" xfId="25" builtinId="28" customBuiltin="1"/>
    <cellStyle name="Normal" xfId="0" builtinId="0"/>
    <cellStyle name="Normal 10" xfId="183"/>
    <cellStyle name="Normal 11" xfId="205"/>
    <cellStyle name="Normal 12" xfId="227"/>
    <cellStyle name="Normal 2" xfId="5"/>
    <cellStyle name="Normal 2 10" xfId="243"/>
    <cellStyle name="Normal 2 2" xfId="6"/>
    <cellStyle name="Normal 2 2 2" xfId="129"/>
    <cellStyle name="Normal 2 3" xfId="7"/>
    <cellStyle name="Normal 2 3 2" xfId="12"/>
    <cellStyle name="Normal 2 3 2 2" xfId="130"/>
    <cellStyle name="Normal 2 4" xfId="11"/>
    <cellStyle name="Normal 2 4 2" xfId="128"/>
    <cellStyle name="Normal 2 5" xfId="66"/>
    <cellStyle name="Normal 2 6" xfId="155"/>
    <cellStyle name="Normal 2 7" xfId="177"/>
    <cellStyle name="Normal 2 8" xfId="199"/>
    <cellStyle name="Normal 2 9" xfId="221"/>
    <cellStyle name="Normal 3" xfId="8"/>
    <cellStyle name="Normal 3 2" xfId="13"/>
    <cellStyle name="Normal 3 2 2" xfId="131"/>
    <cellStyle name="Normal 3 3" xfId="67"/>
    <cellStyle name="Normal 3 4" xfId="156"/>
    <cellStyle name="Normal 3 5" xfId="178"/>
    <cellStyle name="Normal 3 6" xfId="200"/>
    <cellStyle name="Normal 3 7" xfId="222"/>
    <cellStyle name="Normal 3 8" xfId="244"/>
    <cellStyle name="Normal 4" xfId="15"/>
    <cellStyle name="Normal 4 2" xfId="132"/>
    <cellStyle name="Normal 4 3" xfId="69"/>
    <cellStyle name="Normal 4 4" xfId="157"/>
    <cellStyle name="Normal 4 5" xfId="179"/>
    <cellStyle name="Normal 4 6" xfId="201"/>
    <cellStyle name="Normal 4 7" xfId="223"/>
    <cellStyle name="Normal 4 8" xfId="245"/>
    <cellStyle name="Normal 5" xfId="63"/>
    <cellStyle name="Normal 5 2" xfId="133"/>
    <cellStyle name="Normal 6" xfId="74"/>
    <cellStyle name="Normal 7" xfId="58"/>
    <cellStyle name="Normal 8" xfId="139"/>
    <cellStyle name="Normal 9" xfId="161"/>
    <cellStyle name="Note 2" xfId="73"/>
    <cellStyle name="Note 2 2" xfId="134"/>
    <cellStyle name="Note 2 3" xfId="160"/>
    <cellStyle name="Note 2 4" xfId="182"/>
    <cellStyle name="Note 2 5" xfId="204"/>
    <cellStyle name="Note 2 6" xfId="226"/>
    <cellStyle name="Note 2 7" xfId="248"/>
    <cellStyle name="Note 3" xfId="62"/>
    <cellStyle name="Note 4" xfId="142"/>
    <cellStyle name="Note 5" xfId="164"/>
    <cellStyle name="Note 6" xfId="186"/>
    <cellStyle name="Note 7" xfId="208"/>
    <cellStyle name="Note 8" xfId="230"/>
    <cellStyle name="Output" xfId="27" builtinId="21" customBuiltin="1"/>
    <cellStyle name="Percent 2" xfId="14"/>
    <cellStyle name="Percent 2 2" xfId="135"/>
    <cellStyle name="Percent 2 3" xfId="71"/>
    <cellStyle name="Percent 2 4" xfId="159"/>
    <cellStyle name="Percent 2 5" xfId="181"/>
    <cellStyle name="Percent 2 6" xfId="203"/>
    <cellStyle name="Percent 2 7" xfId="225"/>
    <cellStyle name="Percent 2 8" xfId="247"/>
    <cellStyle name="Percent 3" xfId="17"/>
    <cellStyle name="Percent 3 2" xfId="136"/>
    <cellStyle name="Percent 3 3" xfId="68"/>
    <cellStyle name="Percent 4" xfId="60"/>
    <cellStyle name="Percent 5" xfId="141"/>
    <cellStyle name="Percent 6" xfId="163"/>
    <cellStyle name="Percent 7" xfId="185"/>
    <cellStyle name="Percent 8" xfId="207"/>
    <cellStyle name="Percent 9" xfId="229"/>
    <cellStyle name="Result" xfId="137"/>
    <cellStyle name="Result2" xfId="138"/>
    <cellStyle name="Title" xfId="18" builtinId="15" customBuiltin="1"/>
    <cellStyle name="Total" xfId="33" builtinId="25" customBuiltin="1"/>
    <cellStyle name="Warning Text" xfId="31" builtinId="11" customBuiltin="1"/>
  </cellStyles>
  <dxfs count="1">
    <dxf>
      <fill>
        <patternFill>
          <bgColor theme="4"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Number of Optimum Irrigation Events Per Month</a:t>
            </a:r>
          </a:p>
        </c:rich>
      </c:tx>
      <c:layout>
        <c:manualLayout>
          <c:xMode val="edge"/>
          <c:yMode val="edge"/>
          <c:x val="0.12105800293777118"/>
          <c:y val="1.9826380426818693E-2"/>
        </c:manualLayout>
      </c:layout>
      <c:overlay val="0"/>
    </c:title>
    <c:autoTitleDeleted val="0"/>
    <c:plotArea>
      <c:layout/>
      <c:lineChart>
        <c:grouping val="standard"/>
        <c:varyColors val="0"/>
        <c:ser>
          <c:idx val="0"/>
          <c:order val="0"/>
          <c:marker>
            <c:symbol val="none"/>
          </c:marker>
          <c:cat>
            <c:strRef>
              <c:f>'Irrigation Calculator'!$B$33:$M$33</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'Irrigation Calculator'!$B$34:$M$34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1"/>
        </c:ser>
        <c:dLbls>
          <c:showLegendKey val="0"/>
          <c:showVal val="0"/>
          <c:showCatName val="0"/>
          <c:showSerName val="0"/>
          <c:showPercent val="0"/>
          <c:showBubbleSize val="0"/>
        </c:dLbls>
        <c:marker val="1"/>
        <c:smooth val="0"/>
        <c:axId val="325019520"/>
        <c:axId val="325021056"/>
      </c:lineChart>
      <c:catAx>
        <c:axId val="325019520"/>
        <c:scaling>
          <c:orientation val="minMax"/>
        </c:scaling>
        <c:delete val="0"/>
        <c:axPos val="b"/>
        <c:numFmt formatCode="General" sourceLinked="1"/>
        <c:majorTickMark val="none"/>
        <c:minorTickMark val="none"/>
        <c:tickLblPos val="nextTo"/>
        <c:crossAx val="325021056"/>
        <c:crosses val="autoZero"/>
        <c:auto val="1"/>
        <c:lblAlgn val="ctr"/>
        <c:lblOffset val="100"/>
        <c:noMultiLvlLbl val="0"/>
      </c:catAx>
      <c:valAx>
        <c:axId val="325021056"/>
        <c:scaling>
          <c:orientation val="minMax"/>
          <c:min val="0"/>
        </c:scaling>
        <c:delete val="0"/>
        <c:axPos val="l"/>
        <c:majorGridlines/>
        <c:title>
          <c:tx>
            <c:rich>
              <a:bodyPr/>
              <a:lstStyle/>
              <a:p>
                <a:pPr>
                  <a:defRPr/>
                </a:pPr>
                <a:r>
                  <a:rPr lang="en-AU"/>
                  <a:t>Events per Month</a:t>
                </a:r>
              </a:p>
            </c:rich>
          </c:tx>
          <c:layout/>
          <c:overlay val="0"/>
        </c:title>
        <c:numFmt formatCode="0" sourceLinked="1"/>
        <c:majorTickMark val="none"/>
        <c:minorTickMark val="none"/>
        <c:tickLblPos val="nextTo"/>
        <c:crossAx val="325019520"/>
        <c:crosses val="autoZero"/>
        <c:crossBetween val="between"/>
      </c:valAx>
    </c:plotArea>
    <c:plotVisOnly val="1"/>
    <c:dispBlanksAs val="gap"/>
    <c:showDLblsOverMax val="0"/>
  </c:chart>
  <c:spPr>
    <a:solidFill>
      <a:schemeClr val="lt1"/>
    </a:solidFill>
    <a:ln w="6350" cap="flat" cmpd="sng" algn="ctr">
      <a:solidFill>
        <a:schemeClr val="tx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b="0"/>
            </a:pPr>
            <a:r>
              <a:rPr lang="en-AU" b="0"/>
              <a:t>Performance Graph- Meter 1</a:t>
            </a:r>
          </a:p>
        </c:rich>
      </c:tx>
      <c:layout/>
      <c:overlay val="0"/>
    </c:title>
    <c:autoTitleDeleted val="0"/>
    <c:plotArea>
      <c:layout/>
      <c:barChart>
        <c:barDir val="col"/>
        <c:grouping val="clustered"/>
        <c:varyColors val="0"/>
        <c:ser>
          <c:idx val="1"/>
          <c:order val="0"/>
          <c:tx>
            <c:strRef>
              <c:f>'Water Use Meter 1'!$Z$83</c:f>
              <c:strCache>
                <c:ptCount val="1"/>
                <c:pt idx="0">
                  <c:v>BIr (Base Irrigation Requirement) kL</c:v>
                </c:pt>
              </c:strCache>
            </c:strRef>
          </c:tx>
          <c:invertIfNegative val="0"/>
          <c:cat>
            <c:strRef>
              <c:f>'Water Use Meter 1'!$Y$84:$Y$95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'Water Use Meter 1'!$Z$84:$Z$95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0"/>
          <c:order val="1"/>
          <c:tx>
            <c:strRef>
              <c:f>'Water Use Meter 1'!$AA$83</c:f>
              <c:strCache>
                <c:ptCount val="1"/>
                <c:pt idx="0">
                  <c:v>Actual Irrigation water use kL</c:v>
                </c:pt>
              </c:strCache>
            </c:strRef>
          </c:tx>
          <c:invertIfNegative val="0"/>
          <c:cat>
            <c:strRef>
              <c:f>'Water Use Meter 1'!$Y$84:$Y$95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'Water Use Meter 1'!$AA$84:$AA$95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5"/>
        <c:overlap val="-25"/>
        <c:axId val="325112960"/>
        <c:axId val="325656576"/>
      </c:barChart>
      <c:catAx>
        <c:axId val="325112960"/>
        <c:scaling>
          <c:orientation val="minMax"/>
        </c:scaling>
        <c:delete val="0"/>
        <c:axPos val="b"/>
        <c:majorTickMark val="none"/>
        <c:minorTickMark val="none"/>
        <c:tickLblPos val="nextTo"/>
        <c:crossAx val="325656576"/>
        <c:crosses val="autoZero"/>
        <c:auto val="1"/>
        <c:lblAlgn val="ctr"/>
        <c:lblOffset val="100"/>
        <c:noMultiLvlLbl val="0"/>
      </c:catAx>
      <c:valAx>
        <c:axId val="325656576"/>
        <c:scaling>
          <c:orientation val="minMax"/>
        </c:scaling>
        <c:delete val="0"/>
        <c:axPos val="l"/>
        <c:majorGridlines/>
        <c:title>
          <c:tx>
            <c:rich>
              <a:bodyPr rot="-5400000" vert="horz"/>
              <a:lstStyle/>
              <a:p>
                <a:pPr>
                  <a:defRPr/>
                </a:pPr>
                <a:r>
                  <a:rPr lang="en-US"/>
                  <a:t>Kilolitres (kL)</a:t>
                </a:r>
              </a:p>
            </c:rich>
          </c:tx>
          <c:layout/>
          <c:overlay val="0"/>
        </c:title>
        <c:numFmt formatCode="0" sourceLinked="1"/>
        <c:majorTickMark val="none"/>
        <c:minorTickMark val="none"/>
        <c:tickLblPos val="nextTo"/>
        <c:crossAx val="325112960"/>
        <c:crosses val="autoZero"/>
        <c:crossBetween val="between"/>
      </c:valAx>
      <c:spPr>
        <a:ln>
          <a:solidFill>
            <a:sysClr val="windowText" lastClr="000000"/>
          </a:solidFill>
        </a:ln>
      </c:spPr>
    </c:plotArea>
    <c:legend>
      <c:legendPos val="b"/>
      <c:layout/>
      <c:overlay val="0"/>
    </c:legend>
    <c:plotVisOnly val="0"/>
    <c:dispBlanksAs val="gap"/>
    <c:showDLblsOverMax val="0"/>
  </c:chart>
  <c:printSettings>
    <c:headerFooter/>
    <c:pageMargins b="0.75000000000001255" l="0.70000000000000062" r="0.70000000000000062" t="0.750000000000012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b="0"/>
            </a:pPr>
            <a:r>
              <a:rPr lang="en-AU" b="0"/>
              <a:t>Performance Graph- Meter 2</a:t>
            </a:r>
          </a:p>
        </c:rich>
      </c:tx>
      <c:overlay val="0"/>
    </c:title>
    <c:autoTitleDeleted val="0"/>
    <c:plotArea>
      <c:layout/>
      <c:barChart>
        <c:barDir val="col"/>
        <c:grouping val="clustered"/>
        <c:varyColors val="0"/>
        <c:ser>
          <c:idx val="1"/>
          <c:order val="0"/>
          <c:tx>
            <c:strRef>
              <c:f>'Water Use Meter 2'!$Z$83</c:f>
              <c:strCache>
                <c:ptCount val="1"/>
                <c:pt idx="0">
                  <c:v>BIr (Base Irrigation Requirement) kL</c:v>
                </c:pt>
              </c:strCache>
            </c:strRef>
          </c:tx>
          <c:invertIfNegative val="0"/>
          <c:cat>
            <c:strRef>
              <c:f>'Water Use Meter 2'!$Y$84:$Y$95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'Water Use Meter 2'!$Z$84:$Z$95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0"/>
          <c:order val="1"/>
          <c:tx>
            <c:strRef>
              <c:f>'Water Use Meter 2'!$AA$83</c:f>
              <c:strCache>
                <c:ptCount val="1"/>
                <c:pt idx="0">
                  <c:v>Actual Irrigation water use kL</c:v>
                </c:pt>
              </c:strCache>
            </c:strRef>
          </c:tx>
          <c:invertIfNegative val="0"/>
          <c:cat>
            <c:strRef>
              <c:f>'Water Use Meter 2'!$Y$84:$Y$95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'Water Use Meter 2'!$AA$84:$AA$94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overlap val="-25"/>
        <c:axId val="327222400"/>
        <c:axId val="327224704"/>
      </c:barChart>
      <c:catAx>
        <c:axId val="327222400"/>
        <c:scaling>
          <c:orientation val="minMax"/>
        </c:scaling>
        <c:delete val="0"/>
        <c:axPos val="b"/>
        <c:majorTickMark val="none"/>
        <c:minorTickMark val="none"/>
        <c:tickLblPos val="nextTo"/>
        <c:crossAx val="327224704"/>
        <c:crosses val="autoZero"/>
        <c:auto val="1"/>
        <c:lblAlgn val="ctr"/>
        <c:lblOffset val="100"/>
        <c:noMultiLvlLbl val="0"/>
      </c:catAx>
      <c:valAx>
        <c:axId val="327224704"/>
        <c:scaling>
          <c:orientation val="minMax"/>
        </c:scaling>
        <c:delete val="0"/>
        <c:axPos val="l"/>
        <c:majorGridlines/>
        <c:title>
          <c:tx>
            <c:rich>
              <a:bodyPr rot="-5400000" vert="horz"/>
              <a:lstStyle/>
              <a:p>
                <a:pPr>
                  <a:defRPr/>
                </a:pPr>
                <a:r>
                  <a:rPr lang="en-US"/>
                  <a:t>Kilolitres (kL)</a:t>
                </a:r>
              </a:p>
            </c:rich>
          </c:tx>
          <c:overlay val="0"/>
        </c:title>
        <c:numFmt formatCode="0" sourceLinked="1"/>
        <c:majorTickMark val="none"/>
        <c:minorTickMark val="none"/>
        <c:tickLblPos val="nextTo"/>
        <c:crossAx val="327222400"/>
        <c:crosses val="autoZero"/>
        <c:crossBetween val="between"/>
      </c:valAx>
      <c:spPr>
        <a:ln>
          <a:solidFill>
            <a:sysClr val="windowText" lastClr="000000"/>
          </a:solidFill>
        </a:ln>
      </c:spPr>
    </c:plotArea>
    <c:legend>
      <c:legendPos val="b"/>
      <c:overlay val="0"/>
    </c:legend>
    <c:plotVisOnly val="0"/>
    <c:dispBlanksAs val="gap"/>
    <c:showDLblsOverMax val="0"/>
  </c:chart>
  <c:printSettings>
    <c:headerFooter/>
    <c:pageMargins b="0.75000000000001232" l="0.70000000000000062" r="0.70000000000000062" t="0.7500000000000123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b="0"/>
            </a:pPr>
            <a:r>
              <a:rPr lang="en-AU" b="0"/>
              <a:t>Performance Graph- Meter 3</a:t>
            </a:r>
          </a:p>
        </c:rich>
      </c:tx>
      <c:overlay val="0"/>
    </c:title>
    <c:autoTitleDeleted val="0"/>
    <c:plotArea>
      <c:layout/>
      <c:barChart>
        <c:barDir val="col"/>
        <c:grouping val="clustered"/>
        <c:varyColors val="0"/>
        <c:ser>
          <c:idx val="1"/>
          <c:order val="0"/>
          <c:tx>
            <c:strRef>
              <c:f>'Water Use Meter 3'!$Z$83</c:f>
              <c:strCache>
                <c:ptCount val="1"/>
                <c:pt idx="0">
                  <c:v>BIr (Base Irrigation Requirement) kL</c:v>
                </c:pt>
              </c:strCache>
            </c:strRef>
          </c:tx>
          <c:invertIfNegative val="0"/>
          <c:cat>
            <c:strRef>
              <c:f>'Water Use Meter 2'!$Y$84:$Y$95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'Water Use Meter 3'!$Z$84:$Z$95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0"/>
          <c:order val="1"/>
          <c:tx>
            <c:strRef>
              <c:f>'Water Use Meter 3'!$AA$83</c:f>
              <c:strCache>
                <c:ptCount val="1"/>
                <c:pt idx="0">
                  <c:v>Actual Irrigation water use kL</c:v>
                </c:pt>
              </c:strCache>
            </c:strRef>
          </c:tx>
          <c:invertIfNegative val="0"/>
          <c:cat>
            <c:strRef>
              <c:f>'Water Use Meter 2'!$Y$84:$Y$95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'Water Use Meter 3'!$AA$84:$AA$95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5"/>
        <c:overlap val="-25"/>
        <c:axId val="388766336"/>
        <c:axId val="388769664"/>
      </c:barChart>
      <c:catAx>
        <c:axId val="388766336"/>
        <c:scaling>
          <c:orientation val="minMax"/>
        </c:scaling>
        <c:delete val="0"/>
        <c:axPos val="b"/>
        <c:majorTickMark val="none"/>
        <c:minorTickMark val="none"/>
        <c:tickLblPos val="nextTo"/>
        <c:crossAx val="388769664"/>
        <c:crosses val="autoZero"/>
        <c:auto val="1"/>
        <c:lblAlgn val="ctr"/>
        <c:lblOffset val="100"/>
        <c:noMultiLvlLbl val="0"/>
      </c:catAx>
      <c:valAx>
        <c:axId val="388769664"/>
        <c:scaling>
          <c:orientation val="minMax"/>
        </c:scaling>
        <c:delete val="0"/>
        <c:axPos val="l"/>
        <c:majorGridlines/>
        <c:title>
          <c:tx>
            <c:rich>
              <a:bodyPr rot="-5400000" vert="horz"/>
              <a:lstStyle/>
              <a:p>
                <a:pPr>
                  <a:defRPr/>
                </a:pPr>
                <a:r>
                  <a:rPr lang="en-US"/>
                  <a:t>Kilolitres (kL)</a:t>
                </a:r>
              </a:p>
            </c:rich>
          </c:tx>
          <c:overlay val="0"/>
        </c:title>
        <c:numFmt formatCode="0" sourceLinked="1"/>
        <c:majorTickMark val="none"/>
        <c:minorTickMark val="none"/>
        <c:tickLblPos val="nextTo"/>
        <c:crossAx val="388766336"/>
        <c:crosses val="autoZero"/>
        <c:crossBetween val="between"/>
      </c:valAx>
      <c:spPr>
        <a:ln>
          <a:solidFill>
            <a:sysClr val="windowText" lastClr="000000"/>
          </a:solidFill>
        </a:ln>
      </c:spPr>
    </c:plotArea>
    <c:legend>
      <c:legendPos val="b"/>
      <c:overlay val="0"/>
    </c:legend>
    <c:plotVisOnly val="0"/>
    <c:dispBlanksAs val="gap"/>
    <c:showDLblsOverMax val="0"/>
  </c:chart>
  <c:printSettings>
    <c:headerFooter/>
    <c:pageMargins b="0.75000000000001255" l="0.70000000000000062" r="0.70000000000000062" t="0.750000000000012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b="0"/>
            </a:pPr>
            <a:r>
              <a:rPr lang="en-AU" b="0"/>
              <a:t>Performance Graph - Meter 4</a:t>
            </a:r>
          </a:p>
        </c:rich>
      </c:tx>
      <c:overlay val="0"/>
    </c:title>
    <c:autoTitleDeleted val="0"/>
    <c:plotArea>
      <c:layout/>
      <c:barChart>
        <c:barDir val="col"/>
        <c:grouping val="clustered"/>
        <c:varyColors val="0"/>
        <c:ser>
          <c:idx val="1"/>
          <c:order val="0"/>
          <c:tx>
            <c:strRef>
              <c:f>'Water Use Meter 4'!$G$11:$G$14</c:f>
              <c:strCache>
                <c:ptCount val="1"/>
                <c:pt idx="0">
                  <c:v>BIr (Base Irrigation Requirement) kL</c:v>
                </c:pt>
              </c:strCache>
            </c:strRef>
          </c:tx>
          <c:invertIfNegative val="0"/>
          <c:cat>
            <c:strRef>
              <c:f>'Water Use Meter 4'!$Y$84:$Y$95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'Water Use Meter 4'!$Z$84:$Z$95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0"/>
          <c:order val="1"/>
          <c:tx>
            <c:strRef>
              <c:f>'Water Use Meter 4'!$I$11:$I$14</c:f>
              <c:strCache>
                <c:ptCount val="1"/>
                <c:pt idx="0">
                  <c:v>Actual Irrigation water use kL</c:v>
                </c:pt>
              </c:strCache>
            </c:strRef>
          </c:tx>
          <c:invertIfNegative val="0"/>
          <c:cat>
            <c:strRef>
              <c:f>'Water Use Meter 4'!$Y$84:$Y$95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'Water Use Meter 4'!$AA$84:$AA$95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5"/>
        <c:overlap val="-25"/>
        <c:axId val="388879104"/>
        <c:axId val="388881408"/>
      </c:barChart>
      <c:catAx>
        <c:axId val="388879104"/>
        <c:scaling>
          <c:orientation val="minMax"/>
        </c:scaling>
        <c:delete val="0"/>
        <c:axPos val="b"/>
        <c:majorTickMark val="none"/>
        <c:minorTickMark val="none"/>
        <c:tickLblPos val="nextTo"/>
        <c:crossAx val="388881408"/>
        <c:crosses val="autoZero"/>
        <c:auto val="1"/>
        <c:lblAlgn val="ctr"/>
        <c:lblOffset val="100"/>
        <c:noMultiLvlLbl val="0"/>
      </c:catAx>
      <c:valAx>
        <c:axId val="388881408"/>
        <c:scaling>
          <c:orientation val="minMax"/>
        </c:scaling>
        <c:delete val="0"/>
        <c:axPos val="l"/>
        <c:majorGridlines/>
        <c:title>
          <c:tx>
            <c:rich>
              <a:bodyPr rot="-5400000" vert="horz"/>
              <a:lstStyle/>
              <a:p>
                <a:pPr>
                  <a:defRPr/>
                </a:pPr>
                <a:r>
                  <a:rPr lang="en-AU"/>
                  <a:t>Kilolitres (kL)</a:t>
                </a:r>
              </a:p>
            </c:rich>
          </c:tx>
          <c:overlay val="0"/>
        </c:title>
        <c:numFmt formatCode="0" sourceLinked="1"/>
        <c:majorTickMark val="none"/>
        <c:minorTickMark val="none"/>
        <c:tickLblPos val="nextTo"/>
        <c:spPr>
          <a:ln w="9525">
            <a:noFill/>
          </a:ln>
        </c:spPr>
        <c:crossAx val="388879104"/>
        <c:crosses val="autoZero"/>
        <c:crossBetween val="between"/>
      </c:valAx>
      <c:spPr>
        <a:ln>
          <a:solidFill>
            <a:sysClr val="windowText" lastClr="000000"/>
          </a:solidFill>
        </a:ln>
      </c:spPr>
    </c:plotArea>
    <c:legend>
      <c:legendPos val="b"/>
      <c:overlay val="0"/>
    </c:legend>
    <c:plotVisOnly val="0"/>
    <c:dispBlanksAs val="gap"/>
    <c:showDLblsOverMax val="0"/>
  </c:chart>
  <c:spPr>
    <a:solidFill>
      <a:schemeClr val="lt1"/>
    </a:solidFill>
    <a:ln w="3175" cap="flat" cmpd="sng" algn="ctr">
      <a:solidFill>
        <a:schemeClr val="tx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277" l="0.70000000000000062" r="0.70000000000000062" t="0.750000000000012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b="0"/>
            </a:pPr>
            <a:r>
              <a:rPr lang="en-AU" b="0"/>
              <a:t>Performance Graph - Meter 5</a:t>
            </a:r>
          </a:p>
        </c:rich>
      </c:tx>
      <c:layout/>
      <c:overlay val="0"/>
    </c:title>
    <c:autoTitleDeleted val="0"/>
    <c:plotArea>
      <c:layout/>
      <c:barChart>
        <c:barDir val="col"/>
        <c:grouping val="clustered"/>
        <c:varyColors val="0"/>
        <c:ser>
          <c:idx val="1"/>
          <c:order val="0"/>
          <c:tx>
            <c:strRef>
              <c:f>'Water Use Meter 5'!$Z$83</c:f>
              <c:strCache>
                <c:ptCount val="1"/>
                <c:pt idx="0">
                  <c:v>BIr (Base Irrigation Requirement) kL</c:v>
                </c:pt>
              </c:strCache>
            </c:strRef>
          </c:tx>
          <c:invertIfNegative val="0"/>
          <c:cat>
            <c:strRef>
              <c:f>'Water Use Meter 5'!$Y$84:$Y$95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'Water Use Meter 5'!$Z$84:$Z$95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0"/>
          <c:order val="1"/>
          <c:tx>
            <c:strRef>
              <c:f>'Water Use Meter 5'!$AA$83</c:f>
              <c:strCache>
                <c:ptCount val="1"/>
                <c:pt idx="0">
                  <c:v>Actual Irrigation water use kL</c:v>
                </c:pt>
              </c:strCache>
            </c:strRef>
          </c:tx>
          <c:invertIfNegative val="0"/>
          <c:cat>
            <c:strRef>
              <c:f>'Water Use Meter 5'!$Y$84:$Y$95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'Water Use Meter 5'!$AA$84:$AA$95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5"/>
        <c:overlap val="-25"/>
        <c:axId val="461461376"/>
        <c:axId val="461471744"/>
      </c:barChart>
      <c:catAx>
        <c:axId val="461461376"/>
        <c:scaling>
          <c:orientation val="minMax"/>
        </c:scaling>
        <c:delete val="0"/>
        <c:axPos val="b"/>
        <c:majorTickMark val="none"/>
        <c:minorTickMark val="none"/>
        <c:tickLblPos val="nextTo"/>
        <c:crossAx val="461471744"/>
        <c:crosses val="autoZero"/>
        <c:auto val="1"/>
        <c:lblAlgn val="ctr"/>
        <c:lblOffset val="100"/>
        <c:noMultiLvlLbl val="0"/>
      </c:catAx>
      <c:valAx>
        <c:axId val="461471744"/>
        <c:scaling>
          <c:orientation val="minMax"/>
        </c:scaling>
        <c:delete val="0"/>
        <c:axPos val="l"/>
        <c:majorGridlines/>
        <c:title>
          <c:tx>
            <c:rich>
              <a:bodyPr rot="-5400000" vert="horz"/>
              <a:lstStyle/>
              <a:p>
                <a:pPr>
                  <a:defRPr/>
                </a:pPr>
                <a:r>
                  <a:rPr lang="en-AU"/>
                  <a:t>Kilolitres (kL)</a:t>
                </a:r>
              </a:p>
            </c:rich>
          </c:tx>
          <c:layout/>
          <c:overlay val="0"/>
        </c:title>
        <c:numFmt formatCode="0" sourceLinked="1"/>
        <c:majorTickMark val="none"/>
        <c:minorTickMark val="none"/>
        <c:tickLblPos val="nextTo"/>
        <c:spPr>
          <a:ln w="9525">
            <a:noFill/>
          </a:ln>
        </c:spPr>
        <c:crossAx val="461461376"/>
        <c:crosses val="autoZero"/>
        <c:crossBetween val="between"/>
      </c:valAx>
      <c:spPr>
        <a:ln w="3175">
          <a:solidFill>
            <a:schemeClr val="tx1"/>
          </a:solidFill>
        </a:ln>
      </c:spPr>
    </c:plotArea>
    <c:legend>
      <c:legendPos val="b"/>
      <c:layout/>
      <c:overlay val="0"/>
    </c:legend>
    <c:plotVisOnly val="0"/>
    <c:dispBlanksAs val="gap"/>
    <c:showDLblsOverMax val="0"/>
  </c:chart>
  <c:spPr>
    <a:solidFill>
      <a:schemeClr val="lt1"/>
    </a:solidFill>
    <a:ln w="3175" cap="flat" cmpd="sng" algn="ctr">
      <a:solidFill>
        <a:schemeClr val="tx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232" l="0.70000000000000062" r="0.70000000000000062" t="0.7500000000000123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n-US"/>
              <a:t>% Total Irrigation Consumption </a:t>
            </a:r>
          </a:p>
        </c:rich>
      </c:tx>
      <c:layout>
        <c:manualLayout>
          <c:xMode val="edge"/>
          <c:yMode val="edge"/>
          <c:x val="0.1974221777977245"/>
          <c:y val="2.0833324789483222E-2"/>
        </c:manualLayout>
      </c:layout>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strRef>
              <c:f>'Total Water Use'!$L$93:$L$94</c:f>
              <c:strCache>
                <c:ptCount val="1"/>
                <c:pt idx="0">
                  <c:v>% Total Consumption </c:v>
                </c:pt>
              </c:strCache>
            </c:strRef>
          </c:tx>
          <c:dLbls>
            <c:showLegendKey val="0"/>
            <c:showVal val="0"/>
            <c:showCatName val="0"/>
            <c:showSerName val="0"/>
            <c:showPercent val="1"/>
            <c:showBubbleSize val="0"/>
            <c:showLeaderLines val="1"/>
          </c:dLbls>
          <c:cat>
            <c:strRef>
              <c:f>'Total Water Use'!$K$95:$K$103</c:f>
              <c:strCache>
                <c:ptCount val="9"/>
                <c:pt idx="0">
                  <c:v>Meter 1</c:v>
                </c:pt>
                <c:pt idx="2">
                  <c:v>Meter 2</c:v>
                </c:pt>
                <c:pt idx="4">
                  <c:v>Meter 3</c:v>
                </c:pt>
                <c:pt idx="6">
                  <c:v>Meter 4</c:v>
                </c:pt>
                <c:pt idx="8">
                  <c:v>Meter 5</c:v>
                </c:pt>
              </c:strCache>
            </c:strRef>
          </c:cat>
          <c:val>
            <c:numRef>
              <c:f>'Total Water Use'!$L$95:$L$103</c:f>
              <c:numCache>
                <c:formatCode>General</c:formatCode>
                <c:ptCount val="9"/>
                <c:pt idx="0">
                  <c:v>0</c:v>
                </c:pt>
                <c:pt idx="2">
                  <c:v>0</c:v>
                </c:pt>
                <c:pt idx="4">
                  <c:v>0</c:v>
                </c:pt>
                <c:pt idx="6">
                  <c:v>0</c:v>
                </c:pt>
                <c:pt idx="8">
                  <c:v>0</c:v>
                </c:pt>
              </c:numCache>
            </c:numRef>
          </c:val>
        </c:ser>
        <c:dLbls>
          <c:showLegendKey val="0"/>
          <c:showVal val="0"/>
          <c:showCatName val="0"/>
          <c:showSerName val="0"/>
          <c:showPercent val="1"/>
          <c:showBubbleSize val="0"/>
          <c:showLeaderLines val="1"/>
        </c:dLbls>
      </c:pie3DChart>
    </c:plotArea>
    <c:legend>
      <c:legendPos val="t"/>
      <c:legendEntry>
        <c:idx val="1"/>
        <c:delete val="1"/>
      </c:legendEntry>
      <c:legendEntry>
        <c:idx val="3"/>
        <c:delete val="1"/>
      </c:legendEntry>
      <c:legendEntry>
        <c:idx val="5"/>
        <c:delete val="1"/>
      </c:legendEntry>
      <c:legendEntry>
        <c:idx val="7"/>
        <c:delete val="1"/>
      </c:legendEntry>
      <c:layout/>
      <c:overlay val="0"/>
    </c:legend>
    <c:plotVisOnly val="0"/>
    <c:dispBlanksAs val="gap"/>
    <c:showDLblsOverMax val="0"/>
  </c:chart>
  <c:spPr>
    <a:ln w="0">
      <a:solidFill>
        <a:sysClr val="windowText" lastClr="000000">
          <a:shade val="95000"/>
          <a:satMod val="105000"/>
        </a:sysClr>
      </a:solidFill>
    </a:ln>
  </c:spPr>
  <c:printSettings>
    <c:headerFooter/>
    <c:pageMargins b="0.75000000000000733" l="0.70000000000000062" r="0.70000000000000062" t="0.7500000000000073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b="0"/>
            </a:pPr>
            <a:r>
              <a:rPr lang="en-AU" b="0"/>
              <a:t>Performance Graph - Meters 1 to 5</a:t>
            </a:r>
          </a:p>
        </c:rich>
      </c:tx>
      <c:layout/>
      <c:overlay val="0"/>
    </c:title>
    <c:autoTitleDeleted val="0"/>
    <c:plotArea>
      <c:layout/>
      <c:barChart>
        <c:barDir val="col"/>
        <c:grouping val="clustered"/>
        <c:varyColors val="0"/>
        <c:ser>
          <c:idx val="2"/>
          <c:order val="0"/>
          <c:tx>
            <c:strRef>
              <c:f>'Total Water Use'!$E$4:$E$7</c:f>
              <c:strCache>
                <c:ptCount val="1"/>
                <c:pt idx="0">
                  <c:v>BIr (Base Irrigation Requirement) kL</c:v>
                </c:pt>
              </c:strCache>
            </c:strRef>
          </c:tx>
          <c:invertIfNegative val="0"/>
          <c:cat>
            <c:strRef>
              <c:f>'Total Water Use'!$U$8:$U$30</c:f>
              <c:strCache>
                <c:ptCount val="23"/>
                <c:pt idx="0">
                  <c:v>Jul</c:v>
                </c:pt>
                <c:pt idx="2">
                  <c:v>Aug</c:v>
                </c:pt>
                <c:pt idx="4">
                  <c:v>Sep</c:v>
                </c:pt>
                <c:pt idx="6">
                  <c:v>Oct</c:v>
                </c:pt>
                <c:pt idx="8">
                  <c:v>Nov</c:v>
                </c:pt>
                <c:pt idx="10">
                  <c:v>Dec</c:v>
                </c:pt>
                <c:pt idx="12">
                  <c:v>Jan</c:v>
                </c:pt>
                <c:pt idx="14">
                  <c:v>Feb</c:v>
                </c:pt>
                <c:pt idx="16">
                  <c:v>Mar</c:v>
                </c:pt>
                <c:pt idx="18">
                  <c:v>Apr</c:v>
                </c:pt>
                <c:pt idx="20">
                  <c:v>May</c:v>
                </c:pt>
                <c:pt idx="22">
                  <c:v>Jun</c:v>
                </c:pt>
              </c:strCache>
            </c:strRef>
          </c:cat>
          <c:val>
            <c:numRef>
              <c:f>'Total Water Use'!$E$8:$E$30</c:f>
              <c:numCache>
                <c:formatCode>General</c:formatCode>
                <c:ptCount val="23"/>
                <c:pt idx="0">
                  <c:v>0</c:v>
                </c:pt>
                <c:pt idx="2">
                  <c:v>0</c:v>
                </c:pt>
                <c:pt idx="4">
                  <c:v>0</c:v>
                </c:pt>
                <c:pt idx="6">
                  <c:v>0</c:v>
                </c:pt>
                <c:pt idx="8">
                  <c:v>0</c:v>
                </c:pt>
                <c:pt idx="10">
                  <c:v>0</c:v>
                </c:pt>
                <c:pt idx="12">
                  <c:v>0</c:v>
                </c:pt>
                <c:pt idx="14">
                  <c:v>0</c:v>
                </c:pt>
                <c:pt idx="16">
                  <c:v>0</c:v>
                </c:pt>
                <c:pt idx="18">
                  <c:v>0</c:v>
                </c:pt>
                <c:pt idx="20">
                  <c:v>0</c:v>
                </c:pt>
                <c:pt idx="22">
                  <c:v>0</c:v>
                </c:pt>
              </c:numCache>
            </c:numRef>
          </c:val>
        </c:ser>
        <c:ser>
          <c:idx val="0"/>
          <c:order val="1"/>
          <c:tx>
            <c:strRef>
              <c:f>'Total Water Use'!$G$4:$G$7</c:f>
              <c:strCache>
                <c:ptCount val="1"/>
                <c:pt idx="0">
                  <c:v>Actual Irrigation water use kL</c:v>
                </c:pt>
              </c:strCache>
            </c:strRef>
          </c:tx>
          <c:invertIfNegative val="0"/>
          <c:cat>
            <c:strRef>
              <c:f>'Total Water Use'!$U$8:$U$30</c:f>
              <c:strCache>
                <c:ptCount val="23"/>
                <c:pt idx="0">
                  <c:v>Jul</c:v>
                </c:pt>
                <c:pt idx="2">
                  <c:v>Aug</c:v>
                </c:pt>
                <c:pt idx="4">
                  <c:v>Sep</c:v>
                </c:pt>
                <c:pt idx="6">
                  <c:v>Oct</c:v>
                </c:pt>
                <c:pt idx="8">
                  <c:v>Nov</c:v>
                </c:pt>
                <c:pt idx="10">
                  <c:v>Dec</c:v>
                </c:pt>
                <c:pt idx="12">
                  <c:v>Jan</c:v>
                </c:pt>
                <c:pt idx="14">
                  <c:v>Feb</c:v>
                </c:pt>
                <c:pt idx="16">
                  <c:v>Mar</c:v>
                </c:pt>
                <c:pt idx="18">
                  <c:v>Apr</c:v>
                </c:pt>
                <c:pt idx="20">
                  <c:v>May</c:v>
                </c:pt>
                <c:pt idx="22">
                  <c:v>Jun</c:v>
                </c:pt>
              </c:strCache>
            </c:strRef>
          </c:cat>
          <c:val>
            <c:numRef>
              <c:f>'Total Water Use'!$G$8:$G$30</c:f>
              <c:numCache>
                <c:formatCode>0</c:formatCode>
                <c:ptCount val="23"/>
                <c:pt idx="0">
                  <c:v>0</c:v>
                </c:pt>
                <c:pt idx="2">
                  <c:v>0</c:v>
                </c:pt>
                <c:pt idx="4">
                  <c:v>0</c:v>
                </c:pt>
                <c:pt idx="6">
                  <c:v>0</c:v>
                </c:pt>
                <c:pt idx="8">
                  <c:v>0</c:v>
                </c:pt>
                <c:pt idx="10">
                  <c:v>0</c:v>
                </c:pt>
                <c:pt idx="12">
                  <c:v>0</c:v>
                </c:pt>
                <c:pt idx="14">
                  <c:v>0</c:v>
                </c:pt>
                <c:pt idx="16">
                  <c:v>0</c:v>
                </c:pt>
                <c:pt idx="18">
                  <c:v>0</c:v>
                </c:pt>
                <c:pt idx="20">
                  <c:v>0</c:v>
                </c:pt>
                <c:pt idx="22">
                  <c:v>0</c:v>
                </c:pt>
              </c:numCache>
            </c:numRef>
          </c:val>
        </c:ser>
        <c:dLbls>
          <c:showLegendKey val="0"/>
          <c:showVal val="0"/>
          <c:showCatName val="0"/>
          <c:showSerName val="0"/>
          <c:showPercent val="0"/>
          <c:showBubbleSize val="0"/>
        </c:dLbls>
        <c:gapWidth val="0"/>
        <c:overlap val="-25"/>
        <c:axId val="492979712"/>
        <c:axId val="492981632"/>
      </c:barChart>
      <c:catAx>
        <c:axId val="492979712"/>
        <c:scaling>
          <c:orientation val="minMax"/>
        </c:scaling>
        <c:delete val="0"/>
        <c:axPos val="b"/>
        <c:numFmt formatCode="General" sourceLinked="1"/>
        <c:majorTickMark val="none"/>
        <c:minorTickMark val="none"/>
        <c:tickLblPos val="nextTo"/>
        <c:crossAx val="492981632"/>
        <c:crosses val="autoZero"/>
        <c:auto val="1"/>
        <c:lblAlgn val="ctr"/>
        <c:lblOffset val="100"/>
        <c:noMultiLvlLbl val="0"/>
      </c:catAx>
      <c:valAx>
        <c:axId val="492981632"/>
        <c:scaling>
          <c:orientation val="minMax"/>
        </c:scaling>
        <c:delete val="0"/>
        <c:axPos val="l"/>
        <c:majorGridlines/>
        <c:title>
          <c:tx>
            <c:rich>
              <a:bodyPr rot="-5400000" vert="horz"/>
              <a:lstStyle/>
              <a:p>
                <a:pPr>
                  <a:defRPr/>
                </a:pPr>
                <a:r>
                  <a:rPr lang="en-AU"/>
                  <a:t>Kilolitres (kL)</a:t>
                </a:r>
              </a:p>
            </c:rich>
          </c:tx>
          <c:layout/>
          <c:overlay val="0"/>
        </c:title>
        <c:numFmt formatCode="General" sourceLinked="1"/>
        <c:majorTickMark val="none"/>
        <c:minorTickMark val="none"/>
        <c:tickLblPos val="nextTo"/>
        <c:spPr>
          <a:ln w="9525">
            <a:noFill/>
          </a:ln>
        </c:spPr>
        <c:crossAx val="492979712"/>
        <c:crosses val="autoZero"/>
        <c:crossBetween val="between"/>
      </c:valAx>
      <c:spPr>
        <a:ln w="3175">
          <a:solidFill>
            <a:schemeClr val="tx1"/>
          </a:solidFill>
        </a:ln>
      </c:spPr>
    </c:plotArea>
    <c:legend>
      <c:legendPos val="b"/>
      <c:layout/>
      <c:overlay val="0"/>
    </c:legend>
    <c:plotVisOnly val="0"/>
    <c:dispBlanksAs val="gap"/>
    <c:showDLblsOverMax val="0"/>
  </c:chart>
  <c:spPr>
    <a:solidFill>
      <a:schemeClr val="lt1"/>
    </a:solidFill>
    <a:ln w="3175" cap="flat" cmpd="sng" algn="ctr">
      <a:solidFill>
        <a:schemeClr val="tx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1255" l="0.70000000000000062" r="0.70000000000000062" t="0.75000000000001255"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https://www.sawater.com.au/business/products-and-services/irrigated-public-open-spaces-ipos" TargetMode="External"/><Relationship Id="rId3" Type="http://schemas.openxmlformats.org/officeDocument/2006/relationships/hyperlink" Target="#'Irrigation Calculator'!C6"/><Relationship Id="rId7" Type="http://schemas.openxmlformats.org/officeDocument/2006/relationships/hyperlink" Target="mailto:iposadmin@sawater.com.au" TargetMode="External"/><Relationship Id="rId2" Type="http://schemas.openxmlformats.org/officeDocument/2006/relationships/hyperlink" Target="#'Performance Summary'!A1"/><Relationship Id="rId1" Type="http://schemas.openxmlformats.org/officeDocument/2006/relationships/hyperlink" Target="#'Meter 1'!A1"/><Relationship Id="rId6" Type="http://schemas.openxmlformats.org/officeDocument/2006/relationships/hyperlink" Target="#'Sending in Reports'!A1"/><Relationship Id="rId5" Type="http://schemas.openxmlformats.org/officeDocument/2006/relationships/hyperlink" Target="#'Total Water Use'!A1"/><Relationship Id="rId10" Type="http://schemas.openxmlformats.org/officeDocument/2006/relationships/image" Target="../media/image3.png"/><Relationship Id="rId4" Type="http://schemas.openxmlformats.org/officeDocument/2006/relationships/hyperlink" Target="#'Water Use Meter 1'!E12"/><Relationship Id="rId9"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image" Target="../media/image4.jpeg"/><Relationship Id="rId1" Type="http://schemas.openxmlformats.org/officeDocument/2006/relationships/chart" Target="../charts/chart1.xml"/><Relationship Id="rId6" Type="http://schemas.openxmlformats.org/officeDocument/2006/relationships/hyperlink" Target="http://www.bom.gov.au/watl/eto/" TargetMode="External"/><Relationship Id="rId5" Type="http://schemas.openxmlformats.org/officeDocument/2006/relationships/image" Target="../media/image2.jpg"/><Relationship Id="rId4" Type="http://schemas.openxmlformats.org/officeDocument/2006/relationships/hyperlink" Target="#'Water Use Meter 1'!A1"/></Relationships>
</file>

<file path=xl/drawings/_rels/drawing3.xml.rels><?xml version="1.0" encoding="UTF-8" standalone="yes"?>
<Relationships xmlns="http://schemas.openxmlformats.org/package/2006/relationships"><Relationship Id="rId3" Type="http://schemas.openxmlformats.org/officeDocument/2006/relationships/hyperlink" Target="#Introduction!A1"/><Relationship Id="rId2" Type="http://schemas.openxmlformats.org/officeDocument/2006/relationships/hyperlink" Target="#'Water Use Meter 2'!A1"/><Relationship Id="rId1" Type="http://schemas.openxmlformats.org/officeDocument/2006/relationships/hyperlink" Target="#'Irrigation Calculator'!A1"/><Relationship Id="rId6" Type="http://schemas.openxmlformats.org/officeDocument/2006/relationships/hyperlink" Target="https://www.sawater.com.au/accounts-and-billing/current-water-and-sewerage-rates/non-residential-water-supply" TargetMode="External"/><Relationship Id="rId5" Type="http://schemas.openxmlformats.org/officeDocument/2006/relationships/chart" Target="../charts/chart2.xml"/><Relationship Id="rId4" Type="http://schemas.openxmlformats.org/officeDocument/2006/relationships/hyperlink" Target="#'Total Water Use'!A1"/></Relationships>
</file>

<file path=xl/drawings/_rels/drawing4.xml.rels><?xml version="1.0" encoding="UTF-8" standalone="yes"?>
<Relationships xmlns="http://schemas.openxmlformats.org/package/2006/relationships"><Relationship Id="rId3" Type="http://schemas.openxmlformats.org/officeDocument/2006/relationships/hyperlink" Target="#'Water Use Meter 3'!A1"/><Relationship Id="rId2" Type="http://schemas.openxmlformats.org/officeDocument/2006/relationships/hyperlink" Target="#'Water Use Meter 1'!A1"/><Relationship Id="rId1" Type="http://schemas.openxmlformats.org/officeDocument/2006/relationships/chart" Target="../charts/chart3.xml"/><Relationship Id="rId6" Type="http://schemas.openxmlformats.org/officeDocument/2006/relationships/hyperlink" Target="https://www.sawater.com.au/accounts-and-billing/current-water-and-sewerage-rates/non-residential-water-supply" TargetMode="External"/><Relationship Id="rId5" Type="http://schemas.openxmlformats.org/officeDocument/2006/relationships/hyperlink" Target="#'Total Water Use'!A1"/><Relationship Id="rId4" Type="http://schemas.openxmlformats.org/officeDocument/2006/relationships/hyperlink" Target="#Introduction!A1"/></Relationships>
</file>

<file path=xl/drawings/_rels/drawing5.xml.rels><?xml version="1.0" encoding="UTF-8" standalone="yes"?>
<Relationships xmlns="http://schemas.openxmlformats.org/package/2006/relationships"><Relationship Id="rId3" Type="http://schemas.openxmlformats.org/officeDocument/2006/relationships/hyperlink" Target="#'Water Use Meter 4'!A1"/><Relationship Id="rId2" Type="http://schemas.openxmlformats.org/officeDocument/2006/relationships/hyperlink" Target="#'Water Use Meter 2'!A1"/><Relationship Id="rId1" Type="http://schemas.openxmlformats.org/officeDocument/2006/relationships/chart" Target="../charts/chart4.xml"/><Relationship Id="rId6" Type="http://schemas.openxmlformats.org/officeDocument/2006/relationships/hyperlink" Target="https://www.sawater.com.au/accounts-and-billing/current-water-and-sewerage-rates/non-residential-water-supply" TargetMode="External"/><Relationship Id="rId5" Type="http://schemas.openxmlformats.org/officeDocument/2006/relationships/hyperlink" Target="#'Total Water Use'!A1"/><Relationship Id="rId4" Type="http://schemas.openxmlformats.org/officeDocument/2006/relationships/hyperlink" Target="#Introduction!A1"/></Relationships>
</file>

<file path=xl/drawings/_rels/drawing6.xml.rels><?xml version="1.0" encoding="UTF-8" standalone="yes"?>
<Relationships xmlns="http://schemas.openxmlformats.org/package/2006/relationships"><Relationship Id="rId3" Type="http://schemas.openxmlformats.org/officeDocument/2006/relationships/hyperlink" Target="#'Water Use Meter 5'!A1"/><Relationship Id="rId2" Type="http://schemas.openxmlformats.org/officeDocument/2006/relationships/hyperlink" Target="#'Water Use Meter 3'!A1"/><Relationship Id="rId1" Type="http://schemas.openxmlformats.org/officeDocument/2006/relationships/chart" Target="../charts/chart5.xml"/><Relationship Id="rId6" Type="http://schemas.openxmlformats.org/officeDocument/2006/relationships/hyperlink" Target="https://www.sawater.com.au/accounts-and-billing/current-water-and-sewerage-rates/non-residential-water-supply" TargetMode="External"/><Relationship Id="rId5" Type="http://schemas.openxmlformats.org/officeDocument/2006/relationships/hyperlink" Target="#'Total Water Use'!A1"/><Relationship Id="rId4" Type="http://schemas.openxmlformats.org/officeDocument/2006/relationships/hyperlink" Target="#Introduction!A1"/></Relationships>
</file>

<file path=xl/drawings/_rels/drawing7.xml.rels><?xml version="1.0" encoding="UTF-8" standalone="yes"?>
<Relationships xmlns="http://schemas.openxmlformats.org/package/2006/relationships"><Relationship Id="rId3" Type="http://schemas.openxmlformats.org/officeDocument/2006/relationships/hyperlink" Target="#'Total Water Use'!A1"/><Relationship Id="rId2" Type="http://schemas.openxmlformats.org/officeDocument/2006/relationships/hyperlink" Target="#'Water Use Meter 4'!A1"/><Relationship Id="rId1" Type="http://schemas.openxmlformats.org/officeDocument/2006/relationships/chart" Target="../charts/chart6.xml"/><Relationship Id="rId5" Type="http://schemas.openxmlformats.org/officeDocument/2006/relationships/hyperlink" Target="https://www.sawater.com.au/accounts-and-billing/current-water-and-sewerage-rates/non-residential-water-supply" TargetMode="External"/><Relationship Id="rId4" Type="http://schemas.openxmlformats.org/officeDocument/2006/relationships/hyperlink" Target="#Introduction!A1"/></Relationships>
</file>

<file path=xl/drawings/_rels/drawing8.xml.rels><?xml version="1.0" encoding="UTF-8" standalone="yes"?>
<Relationships xmlns="http://schemas.openxmlformats.org/package/2006/relationships"><Relationship Id="rId3" Type="http://schemas.openxmlformats.org/officeDocument/2006/relationships/hyperlink" Target="#'Sending in Reports'!A1"/><Relationship Id="rId2" Type="http://schemas.openxmlformats.org/officeDocument/2006/relationships/hyperlink" Target="#'Water Use Meter 5'!A1"/><Relationship Id="rId1" Type="http://schemas.openxmlformats.org/officeDocument/2006/relationships/hyperlink" Target="#Introduction!A1"/><Relationship Id="rId5" Type="http://schemas.openxmlformats.org/officeDocument/2006/relationships/chart" Target="../charts/chart8.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66675</xdr:colOff>
      <xdr:row>11</xdr:row>
      <xdr:rowOff>146885</xdr:rowOff>
    </xdr:from>
    <xdr:to>
      <xdr:col>3</xdr:col>
      <xdr:colOff>285749</xdr:colOff>
      <xdr:row>15</xdr:row>
      <xdr:rowOff>23060</xdr:rowOff>
    </xdr:to>
    <xdr:sp macro="" textlink="">
      <xdr:nvSpPr>
        <xdr:cNvPr id="5" name="TextBox 4">
          <a:hlinkClick xmlns:r="http://schemas.openxmlformats.org/officeDocument/2006/relationships" r:id="rId1"/>
        </xdr:cNvPr>
        <xdr:cNvSpPr txBox="1"/>
      </xdr:nvSpPr>
      <xdr:spPr>
        <a:xfrm>
          <a:off x="66675" y="2318585"/>
          <a:ext cx="164782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AU" sz="1100" baseline="0">
            <a:solidFill>
              <a:schemeClr val="tx2"/>
            </a:solidFill>
            <a:latin typeface="+mn-lt"/>
          </a:endParaRPr>
        </a:p>
      </xdr:txBody>
    </xdr:sp>
    <xdr:clientData/>
  </xdr:twoCellAnchor>
  <xdr:twoCellAnchor>
    <xdr:from>
      <xdr:col>0</xdr:col>
      <xdr:colOff>74696</xdr:colOff>
      <xdr:row>18</xdr:row>
      <xdr:rowOff>128335</xdr:rowOff>
    </xdr:from>
    <xdr:to>
      <xdr:col>3</xdr:col>
      <xdr:colOff>525879</xdr:colOff>
      <xdr:row>20</xdr:row>
      <xdr:rowOff>0</xdr:rowOff>
    </xdr:to>
    <xdr:sp macro="" textlink="">
      <xdr:nvSpPr>
        <xdr:cNvPr id="6" name="TextBox 5">
          <a:hlinkClick xmlns:r="http://schemas.openxmlformats.org/officeDocument/2006/relationships" r:id="rId2"/>
        </xdr:cNvPr>
        <xdr:cNvSpPr txBox="1"/>
      </xdr:nvSpPr>
      <xdr:spPr>
        <a:xfrm>
          <a:off x="74696" y="3062035"/>
          <a:ext cx="18799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AU" sz="1100" baseline="0">
            <a:solidFill>
              <a:schemeClr val="tx2"/>
            </a:solidFill>
            <a:latin typeface="+mn-lt"/>
          </a:endParaRPr>
        </a:p>
      </xdr:txBody>
    </xdr:sp>
    <xdr:clientData/>
  </xdr:twoCellAnchor>
  <xdr:twoCellAnchor editAs="oneCell">
    <xdr:from>
      <xdr:col>0</xdr:col>
      <xdr:colOff>142366</xdr:colOff>
      <xdr:row>5</xdr:row>
      <xdr:rowOff>162761</xdr:rowOff>
    </xdr:from>
    <xdr:to>
      <xdr:col>3</xdr:col>
      <xdr:colOff>513841</xdr:colOff>
      <xdr:row>7</xdr:row>
      <xdr:rowOff>90911</xdr:rowOff>
    </xdr:to>
    <xdr:sp macro="" textlink="">
      <xdr:nvSpPr>
        <xdr:cNvPr id="8" name="TextBox 7">
          <a:hlinkClick xmlns:r="http://schemas.openxmlformats.org/officeDocument/2006/relationships" r:id="rId3"/>
        </xdr:cNvPr>
        <xdr:cNvSpPr txBox="1"/>
      </xdr:nvSpPr>
      <xdr:spPr>
        <a:xfrm>
          <a:off x="142366" y="1180951"/>
          <a:ext cx="1800225" cy="2520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Irrigation Calculator</a:t>
          </a:r>
        </a:p>
      </xdr:txBody>
    </xdr:sp>
    <xdr:clientData/>
  </xdr:twoCellAnchor>
  <xdr:oneCellAnchor>
    <xdr:from>
      <xdr:col>1</xdr:col>
      <xdr:colOff>2597</xdr:colOff>
      <xdr:row>13</xdr:row>
      <xdr:rowOff>1732</xdr:rowOff>
    </xdr:from>
    <xdr:ext cx="1800225" cy="252000"/>
    <xdr:sp macro="" textlink="">
      <xdr:nvSpPr>
        <xdr:cNvPr id="9" name="TextBox 8">
          <a:hlinkClick xmlns:r="http://schemas.openxmlformats.org/officeDocument/2006/relationships" r:id="rId4"/>
        </xdr:cNvPr>
        <xdr:cNvSpPr txBox="1"/>
      </xdr:nvSpPr>
      <xdr:spPr>
        <a:xfrm>
          <a:off x="154131" y="2127539"/>
          <a:ext cx="1800225" cy="2520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 Water Meter Use</a:t>
          </a:r>
        </a:p>
      </xdr:txBody>
    </xdr:sp>
    <xdr:clientData/>
  </xdr:oneCellAnchor>
  <xdr:oneCellAnchor>
    <xdr:from>
      <xdr:col>1</xdr:col>
      <xdr:colOff>5442</xdr:colOff>
      <xdr:row>18</xdr:row>
      <xdr:rowOff>5443</xdr:rowOff>
    </xdr:from>
    <xdr:ext cx="1800225" cy="252000"/>
    <xdr:sp macro="" textlink="">
      <xdr:nvSpPr>
        <xdr:cNvPr id="10" name="TextBox 9">
          <a:hlinkClick xmlns:r="http://schemas.openxmlformats.org/officeDocument/2006/relationships" r:id="rId5"/>
        </xdr:cNvPr>
        <xdr:cNvSpPr txBox="1"/>
      </xdr:nvSpPr>
      <xdr:spPr>
        <a:xfrm>
          <a:off x="157842" y="2982686"/>
          <a:ext cx="1800225" cy="2520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Total</a:t>
          </a:r>
          <a:r>
            <a:rPr lang="en-AU" sz="1100" baseline="0"/>
            <a:t> </a:t>
          </a:r>
          <a:r>
            <a:rPr lang="en-AU" sz="1100"/>
            <a:t>Water Use</a:t>
          </a:r>
          <a:r>
            <a:rPr lang="en-AU" sz="1100" baseline="0"/>
            <a:t> </a:t>
          </a:r>
          <a:endParaRPr lang="en-AU" sz="1100"/>
        </a:p>
      </xdr:txBody>
    </xdr:sp>
    <xdr:clientData/>
  </xdr:oneCellAnchor>
  <xdr:oneCellAnchor>
    <xdr:from>
      <xdr:col>0</xdr:col>
      <xdr:colOff>152399</xdr:colOff>
      <xdr:row>22</xdr:row>
      <xdr:rowOff>160563</xdr:rowOff>
    </xdr:from>
    <xdr:ext cx="1800225" cy="252000"/>
    <xdr:sp macro="" textlink="">
      <xdr:nvSpPr>
        <xdr:cNvPr id="11" name="TextBox 10">
          <a:hlinkClick xmlns:r="http://schemas.openxmlformats.org/officeDocument/2006/relationships" r:id="rId6"/>
        </xdr:cNvPr>
        <xdr:cNvSpPr txBox="1"/>
      </xdr:nvSpPr>
      <xdr:spPr>
        <a:xfrm>
          <a:off x="152399" y="3790949"/>
          <a:ext cx="1800225" cy="2520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Reporting</a:t>
          </a:r>
        </a:p>
      </xdr:txBody>
    </xdr:sp>
    <xdr:clientData/>
  </xdr:oneCellAnchor>
  <xdr:twoCellAnchor>
    <xdr:from>
      <xdr:col>1</xdr:col>
      <xdr:colOff>595312</xdr:colOff>
      <xdr:row>42</xdr:row>
      <xdr:rowOff>152399</xdr:rowOff>
    </xdr:from>
    <xdr:to>
      <xdr:col>8</xdr:col>
      <xdr:colOff>42862</xdr:colOff>
      <xdr:row>44</xdr:row>
      <xdr:rowOff>33336</xdr:rowOff>
    </xdr:to>
    <xdr:sp macro="" textlink="">
      <xdr:nvSpPr>
        <xdr:cNvPr id="17" name="TextBox 16">
          <a:hlinkClick xmlns:r="http://schemas.openxmlformats.org/officeDocument/2006/relationships" r:id="rId7"/>
        </xdr:cNvPr>
        <xdr:cNvSpPr txBox="1"/>
      </xdr:nvSpPr>
      <xdr:spPr>
        <a:xfrm>
          <a:off x="747712" y="6791324"/>
          <a:ext cx="4010025" cy="2047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AU" sz="1000" b="0" i="0" u="sng" strike="noStrike">
              <a:solidFill>
                <a:schemeClr val="tx2"/>
              </a:solidFill>
              <a:latin typeface="+mn-lt"/>
              <a:ea typeface="+mn-ea"/>
              <a:cs typeface="+mn-cs"/>
            </a:rPr>
            <a:t>iposadmin@sawater.com.au</a:t>
          </a:r>
          <a:endParaRPr lang="en-AU" sz="1000" i="0" u="sng">
            <a:solidFill>
              <a:schemeClr val="tx2"/>
            </a:solidFill>
          </a:endParaRPr>
        </a:p>
      </xdr:txBody>
    </xdr:sp>
    <xdr:clientData/>
  </xdr:twoCellAnchor>
  <xdr:twoCellAnchor>
    <xdr:from>
      <xdr:col>1</xdr:col>
      <xdr:colOff>602456</xdr:colOff>
      <xdr:row>43</xdr:row>
      <xdr:rowOff>138111</xdr:rowOff>
    </xdr:from>
    <xdr:to>
      <xdr:col>10</xdr:col>
      <xdr:colOff>183356</xdr:colOff>
      <xdr:row>45</xdr:row>
      <xdr:rowOff>52386</xdr:rowOff>
    </xdr:to>
    <xdr:sp macro="" textlink="">
      <xdr:nvSpPr>
        <xdr:cNvPr id="18" name="TextBox 17">
          <a:hlinkClick xmlns:r="http://schemas.openxmlformats.org/officeDocument/2006/relationships" r:id="rId8"/>
        </xdr:cNvPr>
        <xdr:cNvSpPr txBox="1"/>
      </xdr:nvSpPr>
      <xdr:spPr>
        <a:xfrm>
          <a:off x="754856" y="6938961"/>
          <a:ext cx="53625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en-AU" sz="1000" u="sng">
              <a:solidFill>
                <a:schemeClr val="tx2"/>
              </a:solidFill>
            </a:rPr>
            <a:t>https://www.sawater.com.au/business/products-and-services/irrigated-public-open-spaces-ipos</a:t>
          </a:r>
        </a:p>
      </xdr:txBody>
    </xdr:sp>
    <xdr:clientData/>
  </xdr:twoCellAnchor>
  <xdr:twoCellAnchor editAs="oneCell">
    <xdr:from>
      <xdr:col>1</xdr:col>
      <xdr:colOff>0</xdr:colOff>
      <xdr:row>33</xdr:row>
      <xdr:rowOff>13054</xdr:rowOff>
    </xdr:from>
    <xdr:to>
      <xdr:col>20</xdr:col>
      <xdr:colOff>0</xdr:colOff>
      <xdr:row>40</xdr:row>
      <xdr:rowOff>12101</xdr:rowOff>
    </xdr:to>
    <xdr:pic>
      <xdr:nvPicPr>
        <xdr:cNvPr id="16" name="Picture 1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52400" y="5556604"/>
          <a:ext cx="11325225" cy="1132522"/>
        </a:xfrm>
        <a:prstGeom prst="rect">
          <a:avLst/>
        </a:prstGeom>
      </xdr:spPr>
    </xdr:pic>
    <xdr:clientData/>
  </xdr:twoCellAnchor>
  <xdr:twoCellAnchor editAs="oneCell">
    <xdr:from>
      <xdr:col>14</xdr:col>
      <xdr:colOff>0</xdr:colOff>
      <xdr:row>0</xdr:row>
      <xdr:rowOff>361949</xdr:rowOff>
    </xdr:from>
    <xdr:to>
      <xdr:col>19</xdr:col>
      <xdr:colOff>600075</xdr:colOff>
      <xdr:row>31</xdr:row>
      <xdr:rowOff>29544</xdr:rowOff>
    </xdr:to>
    <xdr:pic>
      <xdr:nvPicPr>
        <xdr:cNvPr id="15" name="Picture 14"/>
        <xdr:cNvPicPr>
          <a:picLocks noChangeAspect="1"/>
        </xdr:cNvPicPr>
      </xdr:nvPicPr>
      <xdr:blipFill>
        <a:blip xmlns:r="http://schemas.openxmlformats.org/officeDocument/2006/relationships" r:embed="rId10"/>
        <a:stretch>
          <a:fillRect/>
        </a:stretch>
      </xdr:blipFill>
      <xdr:spPr>
        <a:xfrm>
          <a:off x="7820025" y="361949"/>
          <a:ext cx="3648075" cy="48872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7</xdr:row>
      <xdr:rowOff>7018</xdr:rowOff>
    </xdr:from>
    <xdr:to>
      <xdr:col>10</xdr:col>
      <xdr:colOff>304800</xdr:colOff>
      <xdr:row>22</xdr:row>
      <xdr:rowOff>48921</xdr:rowOff>
    </xdr:to>
    <xdr:graphicFrame macro="">
      <xdr:nvGraphicFramePr>
        <xdr:cNvPr id="109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504825</xdr:colOff>
      <xdr:row>0</xdr:row>
      <xdr:rowOff>0</xdr:rowOff>
    </xdr:from>
    <xdr:to>
      <xdr:col>13</xdr:col>
      <xdr:colOff>654102</xdr:colOff>
      <xdr:row>1</xdr:row>
      <xdr:rowOff>106050</xdr:rowOff>
    </xdr:to>
    <xdr:pic>
      <xdr:nvPicPr>
        <xdr:cNvPr id="3" name="Picture 2" descr="HResBWLandscape.jpg"/>
        <xdr:cNvPicPr>
          <a:picLocks noChangeAspect="1"/>
        </xdr:cNvPicPr>
      </xdr:nvPicPr>
      <xdr:blipFill>
        <a:blip xmlns:r="http://schemas.openxmlformats.org/officeDocument/2006/relationships" r:embed="rId2" cstate="email">
          <a:clrChange>
            <a:clrFrom>
              <a:srgbClr val="FDFDFD"/>
            </a:clrFrom>
            <a:clrTo>
              <a:srgbClr val="FDFDFD">
                <a:alpha val="0"/>
              </a:srgbClr>
            </a:clrTo>
          </a:clrChange>
        </a:blip>
        <a:stretch>
          <a:fillRect/>
        </a:stretch>
      </xdr:blipFill>
      <xdr:spPr>
        <a:xfrm>
          <a:off x="8239125" y="0"/>
          <a:ext cx="1520877" cy="468000"/>
        </a:xfrm>
        <a:prstGeom prst="rect">
          <a:avLst/>
        </a:prstGeom>
      </xdr:spPr>
    </xdr:pic>
    <xdr:clientData/>
  </xdr:twoCellAnchor>
  <xdr:twoCellAnchor>
    <xdr:from>
      <xdr:col>9</xdr:col>
      <xdr:colOff>41505</xdr:colOff>
      <xdr:row>0</xdr:row>
      <xdr:rowOff>95095</xdr:rowOff>
    </xdr:from>
    <xdr:to>
      <xdr:col>9</xdr:col>
      <xdr:colOff>632055</xdr:colOff>
      <xdr:row>0</xdr:row>
      <xdr:rowOff>359655</xdr:rowOff>
    </xdr:to>
    <xdr:sp macro="" textlink="">
      <xdr:nvSpPr>
        <xdr:cNvPr id="7" name="TextBox 6">
          <a:hlinkClick xmlns:r="http://schemas.openxmlformats.org/officeDocument/2006/relationships" r:id="rId3"/>
        </xdr:cNvPr>
        <xdr:cNvSpPr txBox="1">
          <a:spLocks/>
        </xdr:cNvSpPr>
      </xdr:nvSpPr>
      <xdr:spPr>
        <a:xfrm>
          <a:off x="7237489" y="95095"/>
          <a:ext cx="59055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twoCellAnchor>
  <xdr:oneCellAnchor>
    <xdr:from>
      <xdr:col>9</xdr:col>
      <xdr:colOff>647700</xdr:colOff>
      <xdr:row>0</xdr:row>
      <xdr:rowOff>95250</xdr:rowOff>
    </xdr:from>
    <xdr:ext cx="590550" cy="264560"/>
    <xdr:sp macro="" textlink="">
      <xdr:nvSpPr>
        <xdr:cNvPr id="8" name="TextBox 7">
          <a:hlinkClick xmlns:r="http://schemas.openxmlformats.org/officeDocument/2006/relationships" r:id="rId4"/>
        </xdr:cNvPr>
        <xdr:cNvSpPr txBox="1"/>
      </xdr:nvSpPr>
      <xdr:spPr>
        <a:xfrm>
          <a:off x="7534275" y="95250"/>
          <a:ext cx="59055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clientData/>
  </xdr:oneCellAnchor>
  <xdr:twoCellAnchor editAs="oneCell">
    <xdr:from>
      <xdr:col>0</xdr:col>
      <xdr:colOff>1718427</xdr:colOff>
      <xdr:row>35</xdr:row>
      <xdr:rowOff>0</xdr:rowOff>
    </xdr:from>
    <xdr:to>
      <xdr:col>14</xdr:col>
      <xdr:colOff>13773</xdr:colOff>
      <xdr:row>40</xdr:row>
      <xdr:rowOff>109393</xdr:rowOff>
    </xdr:to>
    <xdr:pic>
      <xdr:nvPicPr>
        <xdr:cNvPr id="11" name="Picture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8427" y="6107784"/>
          <a:ext cx="8949599" cy="894960"/>
        </a:xfrm>
        <a:prstGeom prst="rect">
          <a:avLst/>
        </a:prstGeom>
      </xdr:spPr>
    </xdr:pic>
    <xdr:clientData/>
  </xdr:twoCellAnchor>
  <xdr:twoCellAnchor>
    <xdr:from>
      <xdr:col>11</xdr:col>
      <xdr:colOff>0</xdr:colOff>
      <xdr:row>20</xdr:row>
      <xdr:rowOff>58918</xdr:rowOff>
    </xdr:from>
    <xdr:to>
      <xdr:col>15</xdr:col>
      <xdr:colOff>41339</xdr:colOff>
      <xdr:row>21</xdr:row>
      <xdr:rowOff>120878</xdr:rowOff>
    </xdr:to>
    <xdr:sp macro="" textlink="">
      <xdr:nvSpPr>
        <xdr:cNvPr id="12" name="TextBox 11">
          <a:hlinkClick xmlns:r="http://schemas.openxmlformats.org/officeDocument/2006/relationships" r:id="rId6"/>
        </xdr:cNvPr>
        <xdr:cNvSpPr txBox="1"/>
      </xdr:nvSpPr>
      <xdr:spPr>
        <a:xfrm>
          <a:off x="8592139" y="3358299"/>
          <a:ext cx="2790824"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AU" sz="1000" b="0" i="0" u="sng" strike="noStrike">
              <a:solidFill>
                <a:schemeClr val="tx2"/>
              </a:solidFill>
              <a:latin typeface="+mn-lt"/>
              <a:ea typeface="+mn-ea"/>
              <a:cs typeface="+mn-cs"/>
            </a:rPr>
            <a:t>ETo and Rainfall data</a:t>
          </a:r>
          <a:endParaRPr lang="en-AU" sz="1000" i="0" u="sng">
            <a:solidFill>
              <a:schemeClr val="tx2"/>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53426</xdr:colOff>
      <xdr:row>1</xdr:row>
      <xdr:rowOff>1385</xdr:rowOff>
    </xdr:from>
    <xdr:to>
      <xdr:col>16</xdr:col>
      <xdr:colOff>643826</xdr:colOff>
      <xdr:row>2</xdr:row>
      <xdr:rowOff>37345</xdr:rowOff>
    </xdr:to>
    <xdr:sp macro="" textlink="">
      <xdr:nvSpPr>
        <xdr:cNvPr id="5" name="TextBox 4">
          <a:hlinkClick xmlns:r="http://schemas.openxmlformats.org/officeDocument/2006/relationships" r:id="rId1"/>
        </xdr:cNvPr>
        <xdr:cNvSpPr txBox="1"/>
      </xdr:nvSpPr>
      <xdr:spPr>
        <a:xfrm>
          <a:off x="9206951" y="153785"/>
          <a:ext cx="59040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clientData/>
  </xdr:twoCellAnchor>
  <xdr:twoCellAnchor editAs="absolute">
    <xdr:from>
      <xdr:col>16</xdr:col>
      <xdr:colOff>707621</xdr:colOff>
      <xdr:row>1</xdr:row>
      <xdr:rowOff>1385</xdr:rowOff>
    </xdr:from>
    <xdr:to>
      <xdr:col>17</xdr:col>
      <xdr:colOff>317096</xdr:colOff>
      <xdr:row>2</xdr:row>
      <xdr:rowOff>37345</xdr:rowOff>
    </xdr:to>
    <xdr:sp macro="" textlink="">
      <xdr:nvSpPr>
        <xdr:cNvPr id="6" name="TextBox 5">
          <a:hlinkClick xmlns:r="http://schemas.openxmlformats.org/officeDocument/2006/relationships" r:id="rId2"/>
        </xdr:cNvPr>
        <xdr:cNvSpPr txBox="1"/>
      </xdr:nvSpPr>
      <xdr:spPr>
        <a:xfrm>
          <a:off x="9881928" y="152919"/>
          <a:ext cx="592282" cy="265426"/>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clientData/>
  </xdr:twoCellAnchor>
  <xdr:twoCellAnchor editAs="absolute">
    <xdr:from>
      <xdr:col>15</xdr:col>
      <xdr:colOff>389324</xdr:colOff>
      <xdr:row>1</xdr:row>
      <xdr:rowOff>1385</xdr:rowOff>
    </xdr:from>
    <xdr:to>
      <xdr:col>15</xdr:col>
      <xdr:colOff>979874</xdr:colOff>
      <xdr:row>2</xdr:row>
      <xdr:rowOff>37345</xdr:rowOff>
    </xdr:to>
    <xdr:sp macro="" textlink="">
      <xdr:nvSpPr>
        <xdr:cNvPr id="7" name="TextBox 6">
          <a:hlinkClick xmlns:r="http://schemas.openxmlformats.org/officeDocument/2006/relationships" r:id="rId3"/>
        </xdr:cNvPr>
        <xdr:cNvSpPr txBox="1"/>
      </xdr:nvSpPr>
      <xdr:spPr>
        <a:xfrm>
          <a:off x="8577014" y="153785"/>
          <a:ext cx="59055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twoCellAnchor>
  <xdr:twoCellAnchor editAs="absolute">
    <xdr:from>
      <xdr:col>17</xdr:col>
      <xdr:colOff>386515</xdr:colOff>
      <xdr:row>1</xdr:row>
      <xdr:rowOff>901</xdr:rowOff>
    </xdr:from>
    <xdr:to>
      <xdr:col>17</xdr:col>
      <xdr:colOff>977065</xdr:colOff>
      <xdr:row>2</xdr:row>
      <xdr:rowOff>36861</xdr:rowOff>
    </xdr:to>
    <xdr:sp macro="" textlink="">
      <xdr:nvSpPr>
        <xdr:cNvPr id="9" name="TextBox 8">
          <a:hlinkClick xmlns:r="http://schemas.openxmlformats.org/officeDocument/2006/relationships" r:id="rId4"/>
        </xdr:cNvPr>
        <xdr:cNvSpPr txBox="1"/>
      </xdr:nvSpPr>
      <xdr:spPr>
        <a:xfrm>
          <a:off x="10543629" y="152435"/>
          <a:ext cx="590550" cy="265426"/>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Total</a:t>
          </a:r>
        </a:p>
      </xdr:txBody>
    </xdr:sp>
    <xdr:clientData/>
  </xdr:twoCellAnchor>
  <xdr:twoCellAnchor>
    <xdr:from>
      <xdr:col>13</xdr:col>
      <xdr:colOff>9525</xdr:colOff>
      <xdr:row>16</xdr:row>
      <xdr:rowOff>14654</xdr:rowOff>
    </xdr:from>
    <xdr:to>
      <xdr:col>18</xdr:col>
      <xdr:colOff>1289</xdr:colOff>
      <xdr:row>41</xdr:row>
      <xdr:rowOff>3162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12</xdr:col>
      <xdr:colOff>752474</xdr:colOff>
      <xdr:row>9</xdr:row>
      <xdr:rowOff>66674</xdr:rowOff>
    </xdr:to>
    <xdr:sp macro="" textlink="">
      <xdr:nvSpPr>
        <xdr:cNvPr id="8" name="TextBox 7">
          <a:hlinkClick xmlns:r="http://schemas.openxmlformats.org/officeDocument/2006/relationships" r:id="rId6"/>
        </xdr:cNvPr>
        <xdr:cNvSpPr txBox="1"/>
      </xdr:nvSpPr>
      <xdr:spPr>
        <a:xfrm>
          <a:off x="3190875" y="1009650"/>
          <a:ext cx="2790824"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AU" sz="1000" b="0" i="0" u="sng" strike="noStrike">
              <a:solidFill>
                <a:schemeClr val="tx2"/>
              </a:solidFill>
              <a:latin typeface="+mn-lt"/>
              <a:ea typeface="+mn-ea"/>
              <a:cs typeface="+mn-cs"/>
            </a:rPr>
            <a:t>SA Water Pricing information</a:t>
          </a:r>
          <a:endParaRPr lang="en-AU" sz="1000" i="0" u="sng">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8690</xdr:colOff>
      <xdr:row>16</xdr:row>
      <xdr:rowOff>6736</xdr:rowOff>
    </xdr:from>
    <xdr:to>
      <xdr:col>18</xdr:col>
      <xdr:colOff>454</xdr:colOff>
      <xdr:row>40</xdr:row>
      <xdr:rowOff>150574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16</xdr:col>
      <xdr:colOff>58654</xdr:colOff>
      <xdr:row>0</xdr:row>
      <xdr:rowOff>149916</xdr:rowOff>
    </xdr:from>
    <xdr:ext cx="590550" cy="266400"/>
    <xdr:sp macro="" textlink="">
      <xdr:nvSpPr>
        <xdr:cNvPr id="6" name="TextBox 5">
          <a:hlinkClick xmlns:r="http://schemas.openxmlformats.org/officeDocument/2006/relationships" r:id="rId2"/>
        </xdr:cNvPr>
        <xdr:cNvSpPr txBox="1"/>
      </xdr:nvSpPr>
      <xdr:spPr>
        <a:xfrm>
          <a:off x="9212179" y="149916"/>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clientData/>
  </xdr:oneCellAnchor>
  <xdr:oneCellAnchor>
    <xdr:from>
      <xdr:col>16</xdr:col>
      <xdr:colOff>699955</xdr:colOff>
      <xdr:row>0</xdr:row>
      <xdr:rowOff>150394</xdr:rowOff>
    </xdr:from>
    <xdr:ext cx="590550" cy="266400"/>
    <xdr:sp macro="" textlink="">
      <xdr:nvSpPr>
        <xdr:cNvPr id="7" name="TextBox 6">
          <a:hlinkClick xmlns:r="http://schemas.openxmlformats.org/officeDocument/2006/relationships" r:id="rId3"/>
        </xdr:cNvPr>
        <xdr:cNvSpPr txBox="1"/>
      </xdr:nvSpPr>
      <xdr:spPr>
        <a:xfrm>
          <a:off x="9853480" y="150394"/>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clientData/>
  </xdr:oneCellAnchor>
  <xdr:oneCellAnchor>
    <xdr:from>
      <xdr:col>15</xdr:col>
      <xdr:colOff>399682</xdr:colOff>
      <xdr:row>0</xdr:row>
      <xdr:rowOff>148706</xdr:rowOff>
    </xdr:from>
    <xdr:ext cx="590550" cy="264560"/>
    <xdr:sp macro="" textlink="">
      <xdr:nvSpPr>
        <xdr:cNvPr id="9" name="TextBox 8">
          <a:hlinkClick xmlns:r="http://schemas.openxmlformats.org/officeDocument/2006/relationships" r:id="rId4"/>
        </xdr:cNvPr>
        <xdr:cNvSpPr txBox="1"/>
      </xdr:nvSpPr>
      <xdr:spPr>
        <a:xfrm>
          <a:off x="8587372" y="148706"/>
          <a:ext cx="59055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oneCellAnchor>
  <xdr:oneCellAnchor>
    <xdr:from>
      <xdr:col>17</xdr:col>
      <xdr:colOff>373504</xdr:colOff>
      <xdr:row>0</xdr:row>
      <xdr:rowOff>146661</xdr:rowOff>
    </xdr:from>
    <xdr:ext cx="590550" cy="266400"/>
    <xdr:sp macro="" textlink="">
      <xdr:nvSpPr>
        <xdr:cNvPr id="8" name="TextBox 7">
          <a:hlinkClick xmlns:r="http://schemas.openxmlformats.org/officeDocument/2006/relationships" r:id="rId5"/>
        </xdr:cNvPr>
        <xdr:cNvSpPr txBox="1"/>
      </xdr:nvSpPr>
      <xdr:spPr>
        <a:xfrm>
          <a:off x="10508104" y="146661"/>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Total</a:t>
          </a:r>
        </a:p>
      </xdr:txBody>
    </xdr:sp>
    <xdr:clientData/>
  </xdr:oneCellAnchor>
  <xdr:twoCellAnchor>
    <xdr:from>
      <xdr:col>8</xdr:col>
      <xdr:colOff>0</xdr:colOff>
      <xdr:row>8</xdr:row>
      <xdr:rowOff>0</xdr:rowOff>
    </xdr:from>
    <xdr:to>
      <xdr:col>12</xdr:col>
      <xdr:colOff>752474</xdr:colOff>
      <xdr:row>9</xdr:row>
      <xdr:rowOff>66674</xdr:rowOff>
    </xdr:to>
    <xdr:sp macro="" textlink="">
      <xdr:nvSpPr>
        <xdr:cNvPr id="10" name="TextBox 9">
          <a:hlinkClick xmlns:r="http://schemas.openxmlformats.org/officeDocument/2006/relationships" r:id="rId6"/>
        </xdr:cNvPr>
        <xdr:cNvSpPr txBox="1"/>
      </xdr:nvSpPr>
      <xdr:spPr>
        <a:xfrm>
          <a:off x="3190875" y="1009650"/>
          <a:ext cx="2790824"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AU" sz="1000" b="0" i="0" u="sng" strike="noStrike">
              <a:solidFill>
                <a:schemeClr val="tx2"/>
              </a:solidFill>
              <a:latin typeface="+mn-lt"/>
              <a:ea typeface="+mn-ea"/>
              <a:cs typeface="+mn-cs"/>
            </a:rPr>
            <a:t>SA Water Pricing information</a:t>
          </a:r>
          <a:endParaRPr lang="en-AU" sz="1000" i="0" u="sng">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0</xdr:colOff>
      <xdr:row>15</xdr:row>
      <xdr:rowOff>55561</xdr:rowOff>
    </xdr:from>
    <xdr:to>
      <xdr:col>18</xdr:col>
      <xdr:colOff>0</xdr:colOff>
      <xdr:row>40</xdr:row>
      <xdr:rowOff>142874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384363</xdr:colOff>
      <xdr:row>0</xdr:row>
      <xdr:rowOff>142986</xdr:rowOff>
    </xdr:from>
    <xdr:to>
      <xdr:col>17</xdr:col>
      <xdr:colOff>973418</xdr:colOff>
      <xdr:row>2</xdr:row>
      <xdr:rowOff>31450</xdr:rowOff>
    </xdr:to>
    <xdr:grpSp>
      <xdr:nvGrpSpPr>
        <xdr:cNvPr id="10" name="Group 9"/>
        <xdr:cNvGrpSpPr/>
      </xdr:nvGrpSpPr>
      <xdr:grpSpPr>
        <a:xfrm>
          <a:off x="8556813" y="142986"/>
          <a:ext cx="2551205" cy="269464"/>
          <a:chOff x="8556813" y="142986"/>
          <a:chExt cx="2551205" cy="269464"/>
        </a:xfrm>
      </xdr:grpSpPr>
      <xdr:sp macro="" textlink="">
        <xdr:nvSpPr>
          <xdr:cNvPr id="6" name="TextBox 5">
            <a:hlinkClick xmlns:r="http://schemas.openxmlformats.org/officeDocument/2006/relationships" r:id="rId2"/>
          </xdr:cNvPr>
          <xdr:cNvSpPr txBox="1"/>
        </xdr:nvSpPr>
        <xdr:spPr>
          <a:xfrm>
            <a:off x="9212264" y="146050"/>
            <a:ext cx="59055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sp macro="" textlink="">
        <xdr:nvSpPr>
          <xdr:cNvPr id="7" name="TextBox 6">
            <a:hlinkClick xmlns:r="http://schemas.openxmlformats.org/officeDocument/2006/relationships" r:id="rId3"/>
          </xdr:cNvPr>
          <xdr:cNvSpPr txBox="1"/>
        </xdr:nvSpPr>
        <xdr:spPr>
          <a:xfrm>
            <a:off x="9867527" y="146049"/>
            <a:ext cx="59055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sp macro="" textlink="">
        <xdr:nvSpPr>
          <xdr:cNvPr id="9" name="TextBox 8">
            <a:hlinkClick xmlns:r="http://schemas.openxmlformats.org/officeDocument/2006/relationships" r:id="rId4"/>
          </xdr:cNvPr>
          <xdr:cNvSpPr txBox="1"/>
        </xdr:nvSpPr>
        <xdr:spPr>
          <a:xfrm>
            <a:off x="8556813" y="142986"/>
            <a:ext cx="59055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sp macro="" textlink="">
        <xdr:nvSpPr>
          <xdr:cNvPr id="8" name="TextBox 7">
            <a:hlinkClick xmlns:r="http://schemas.openxmlformats.org/officeDocument/2006/relationships" r:id="rId5"/>
          </xdr:cNvPr>
          <xdr:cNvSpPr txBox="1"/>
        </xdr:nvSpPr>
        <xdr:spPr>
          <a:xfrm>
            <a:off x="10517468" y="146050"/>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Total</a:t>
            </a:r>
          </a:p>
        </xdr:txBody>
      </xdr:sp>
    </xdr:grpSp>
    <xdr:clientData/>
  </xdr:twoCellAnchor>
  <xdr:twoCellAnchor>
    <xdr:from>
      <xdr:col>8</xdr:col>
      <xdr:colOff>0</xdr:colOff>
      <xdr:row>8</xdr:row>
      <xdr:rowOff>0</xdr:rowOff>
    </xdr:from>
    <xdr:to>
      <xdr:col>12</xdr:col>
      <xdr:colOff>752474</xdr:colOff>
      <xdr:row>9</xdr:row>
      <xdr:rowOff>66674</xdr:rowOff>
    </xdr:to>
    <xdr:sp macro="" textlink="">
      <xdr:nvSpPr>
        <xdr:cNvPr id="13" name="TextBox 12">
          <a:hlinkClick xmlns:r="http://schemas.openxmlformats.org/officeDocument/2006/relationships" r:id="rId6"/>
        </xdr:cNvPr>
        <xdr:cNvSpPr txBox="1"/>
      </xdr:nvSpPr>
      <xdr:spPr>
        <a:xfrm>
          <a:off x="3190875" y="1009650"/>
          <a:ext cx="2790824"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AU" sz="1000" b="0" i="0" u="sng" strike="noStrike">
              <a:solidFill>
                <a:schemeClr val="tx2"/>
              </a:solidFill>
              <a:latin typeface="+mn-lt"/>
              <a:ea typeface="+mn-ea"/>
              <a:cs typeface="+mn-cs"/>
            </a:rPr>
            <a:t>SA Water Pricing information</a:t>
          </a:r>
          <a:endParaRPr lang="en-AU" sz="1000" i="0" u="sng">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0</xdr:colOff>
      <xdr:row>16</xdr:row>
      <xdr:rowOff>4081</xdr:rowOff>
    </xdr:from>
    <xdr:to>
      <xdr:col>18</xdr:col>
      <xdr:colOff>6805</xdr:colOff>
      <xdr:row>41</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389659</xdr:colOff>
      <xdr:row>1</xdr:row>
      <xdr:rowOff>0</xdr:rowOff>
    </xdr:from>
    <xdr:to>
      <xdr:col>17</xdr:col>
      <xdr:colOff>978714</xdr:colOff>
      <xdr:row>2</xdr:row>
      <xdr:rowOff>40864</xdr:rowOff>
    </xdr:to>
    <xdr:grpSp>
      <xdr:nvGrpSpPr>
        <xdr:cNvPr id="9" name="Group 8"/>
        <xdr:cNvGrpSpPr/>
      </xdr:nvGrpSpPr>
      <xdr:grpSpPr>
        <a:xfrm>
          <a:off x="8562109" y="152400"/>
          <a:ext cx="2551205" cy="269464"/>
          <a:chOff x="8556813" y="142986"/>
          <a:chExt cx="2551205" cy="269464"/>
        </a:xfrm>
      </xdr:grpSpPr>
      <xdr:sp macro="" textlink="">
        <xdr:nvSpPr>
          <xdr:cNvPr id="11" name="TextBox 10">
            <a:hlinkClick xmlns:r="http://schemas.openxmlformats.org/officeDocument/2006/relationships" r:id="rId2"/>
          </xdr:cNvPr>
          <xdr:cNvSpPr txBox="1"/>
        </xdr:nvSpPr>
        <xdr:spPr>
          <a:xfrm>
            <a:off x="9212264" y="146050"/>
            <a:ext cx="59055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sp macro="" textlink="">
        <xdr:nvSpPr>
          <xdr:cNvPr id="12" name="TextBox 11">
            <a:hlinkClick xmlns:r="http://schemas.openxmlformats.org/officeDocument/2006/relationships" r:id="rId3"/>
          </xdr:cNvPr>
          <xdr:cNvSpPr txBox="1"/>
        </xdr:nvSpPr>
        <xdr:spPr>
          <a:xfrm>
            <a:off x="9867527" y="146049"/>
            <a:ext cx="59055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sp macro="" textlink="">
        <xdr:nvSpPr>
          <xdr:cNvPr id="13" name="TextBox 12">
            <a:hlinkClick xmlns:r="http://schemas.openxmlformats.org/officeDocument/2006/relationships" r:id="rId4"/>
          </xdr:cNvPr>
          <xdr:cNvSpPr txBox="1"/>
        </xdr:nvSpPr>
        <xdr:spPr>
          <a:xfrm>
            <a:off x="8556813" y="142986"/>
            <a:ext cx="59055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sp macro="" textlink="">
        <xdr:nvSpPr>
          <xdr:cNvPr id="14" name="TextBox 13">
            <a:hlinkClick xmlns:r="http://schemas.openxmlformats.org/officeDocument/2006/relationships" r:id="rId5"/>
          </xdr:cNvPr>
          <xdr:cNvSpPr txBox="1"/>
        </xdr:nvSpPr>
        <xdr:spPr>
          <a:xfrm>
            <a:off x="10517468" y="146050"/>
            <a:ext cx="590550" cy="26640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Total</a:t>
            </a:r>
          </a:p>
        </xdr:txBody>
      </xdr:sp>
    </xdr:grpSp>
    <xdr:clientData/>
  </xdr:twoCellAnchor>
  <xdr:twoCellAnchor>
    <xdr:from>
      <xdr:col>8</xdr:col>
      <xdr:colOff>0</xdr:colOff>
      <xdr:row>8</xdr:row>
      <xdr:rowOff>0</xdr:rowOff>
    </xdr:from>
    <xdr:to>
      <xdr:col>12</xdr:col>
      <xdr:colOff>752474</xdr:colOff>
      <xdr:row>9</xdr:row>
      <xdr:rowOff>66674</xdr:rowOff>
    </xdr:to>
    <xdr:sp macro="" textlink="">
      <xdr:nvSpPr>
        <xdr:cNvPr id="8" name="TextBox 7">
          <a:hlinkClick xmlns:r="http://schemas.openxmlformats.org/officeDocument/2006/relationships" r:id="rId6"/>
        </xdr:cNvPr>
        <xdr:cNvSpPr txBox="1"/>
      </xdr:nvSpPr>
      <xdr:spPr>
        <a:xfrm>
          <a:off x="3190875" y="1009650"/>
          <a:ext cx="2790824"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AU" sz="1000" b="0" i="0" u="sng" strike="noStrike">
              <a:solidFill>
                <a:schemeClr val="tx2"/>
              </a:solidFill>
              <a:latin typeface="+mn-lt"/>
              <a:ea typeface="+mn-ea"/>
              <a:cs typeface="+mn-cs"/>
            </a:rPr>
            <a:t>SA Water Pricing information</a:t>
          </a:r>
          <a:endParaRPr lang="en-AU" sz="1000" i="0" u="sng">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969352</xdr:colOff>
      <xdr:row>15</xdr:row>
      <xdr:rowOff>46892</xdr:rowOff>
    </xdr:from>
    <xdr:to>
      <xdr:col>17</xdr:col>
      <xdr:colOff>952500</xdr:colOff>
      <xdr:row>40</xdr:row>
      <xdr:rowOff>149469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16</xdr:col>
      <xdr:colOff>698989</xdr:colOff>
      <xdr:row>0</xdr:row>
      <xdr:rowOff>146537</xdr:rowOff>
    </xdr:from>
    <xdr:ext cx="590550" cy="264560"/>
    <xdr:sp macro="" textlink="">
      <xdr:nvSpPr>
        <xdr:cNvPr id="6" name="TextBox 5">
          <a:hlinkClick xmlns:r="http://schemas.openxmlformats.org/officeDocument/2006/relationships" r:id="rId2"/>
        </xdr:cNvPr>
        <xdr:cNvSpPr txBox="1"/>
      </xdr:nvSpPr>
      <xdr:spPr>
        <a:xfrm>
          <a:off x="9733085" y="146537"/>
          <a:ext cx="59055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clientData/>
  </xdr:oneCellAnchor>
  <xdr:oneCellAnchor>
    <xdr:from>
      <xdr:col>17</xdr:col>
      <xdr:colOff>381001</xdr:colOff>
      <xdr:row>0</xdr:row>
      <xdr:rowOff>139211</xdr:rowOff>
    </xdr:from>
    <xdr:ext cx="590550" cy="264560"/>
    <xdr:sp macro="" textlink="">
      <xdr:nvSpPr>
        <xdr:cNvPr id="8" name="TextBox 7">
          <a:hlinkClick xmlns:r="http://schemas.openxmlformats.org/officeDocument/2006/relationships" r:id="rId3"/>
        </xdr:cNvPr>
        <xdr:cNvSpPr txBox="1"/>
      </xdr:nvSpPr>
      <xdr:spPr>
        <a:xfrm>
          <a:off x="10396905" y="139211"/>
          <a:ext cx="59055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Total</a:t>
          </a:r>
        </a:p>
      </xdr:txBody>
    </xdr:sp>
    <xdr:clientData/>
  </xdr:oneCellAnchor>
  <xdr:oneCellAnchor>
    <xdr:from>
      <xdr:col>16</xdr:col>
      <xdr:colOff>21981</xdr:colOff>
      <xdr:row>0</xdr:row>
      <xdr:rowOff>146537</xdr:rowOff>
    </xdr:from>
    <xdr:ext cx="590550" cy="264560"/>
    <xdr:sp macro="" textlink="">
      <xdr:nvSpPr>
        <xdr:cNvPr id="10" name="TextBox 9">
          <a:hlinkClick xmlns:r="http://schemas.openxmlformats.org/officeDocument/2006/relationships" r:id="rId4"/>
        </xdr:cNvPr>
        <xdr:cNvSpPr txBox="1"/>
      </xdr:nvSpPr>
      <xdr:spPr>
        <a:xfrm>
          <a:off x="9056077" y="146537"/>
          <a:ext cx="59055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oneCellAnchor>
  <xdr:twoCellAnchor>
    <xdr:from>
      <xdr:col>8</xdr:col>
      <xdr:colOff>0</xdr:colOff>
      <xdr:row>8</xdr:row>
      <xdr:rowOff>0</xdr:rowOff>
    </xdr:from>
    <xdr:to>
      <xdr:col>12</xdr:col>
      <xdr:colOff>752474</xdr:colOff>
      <xdr:row>9</xdr:row>
      <xdr:rowOff>66674</xdr:rowOff>
    </xdr:to>
    <xdr:sp macro="" textlink="">
      <xdr:nvSpPr>
        <xdr:cNvPr id="7" name="TextBox 6">
          <a:hlinkClick xmlns:r="http://schemas.openxmlformats.org/officeDocument/2006/relationships" r:id="rId5"/>
        </xdr:cNvPr>
        <xdr:cNvSpPr txBox="1"/>
      </xdr:nvSpPr>
      <xdr:spPr>
        <a:xfrm>
          <a:off x="3190875" y="1009650"/>
          <a:ext cx="2790824"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a:r>
            <a:rPr lang="en-AU" sz="1000" b="0" i="0" u="sng" strike="noStrike">
              <a:solidFill>
                <a:schemeClr val="tx2"/>
              </a:solidFill>
              <a:latin typeface="+mn-lt"/>
              <a:ea typeface="+mn-ea"/>
              <a:cs typeface="+mn-cs"/>
            </a:rPr>
            <a:t>SA Water Pricing information</a:t>
          </a:r>
          <a:endParaRPr lang="en-AU" sz="1000" i="0" u="sng">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16</xdr:col>
      <xdr:colOff>42182</xdr:colOff>
      <xdr:row>1</xdr:row>
      <xdr:rowOff>6804</xdr:rowOff>
    </xdr:from>
    <xdr:ext cx="590550" cy="264560"/>
    <xdr:sp macro="" textlink="">
      <xdr:nvSpPr>
        <xdr:cNvPr id="10" name="TextBox 9">
          <a:hlinkClick xmlns:r="http://schemas.openxmlformats.org/officeDocument/2006/relationships" r:id="rId1"/>
        </xdr:cNvPr>
        <xdr:cNvSpPr txBox="1"/>
      </xdr:nvSpPr>
      <xdr:spPr>
        <a:xfrm>
          <a:off x="8233682" y="159204"/>
          <a:ext cx="59055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Home</a:t>
          </a:r>
        </a:p>
      </xdr:txBody>
    </xdr:sp>
    <xdr:clientData/>
  </xdr:oneCellAnchor>
  <xdr:oneCellAnchor>
    <xdr:from>
      <xdr:col>16</xdr:col>
      <xdr:colOff>708932</xdr:colOff>
      <xdr:row>1</xdr:row>
      <xdr:rowOff>6804</xdr:rowOff>
    </xdr:from>
    <xdr:ext cx="590550" cy="264560"/>
    <xdr:sp macro="" textlink="">
      <xdr:nvSpPr>
        <xdr:cNvPr id="11" name="TextBox 10">
          <a:hlinkClick xmlns:r="http://schemas.openxmlformats.org/officeDocument/2006/relationships" r:id="rId2"/>
        </xdr:cNvPr>
        <xdr:cNvSpPr txBox="1"/>
      </xdr:nvSpPr>
      <xdr:spPr>
        <a:xfrm>
          <a:off x="8900432" y="159204"/>
          <a:ext cx="59055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Back</a:t>
          </a:r>
        </a:p>
      </xdr:txBody>
    </xdr:sp>
    <xdr:clientData/>
  </xdr:oneCellAnchor>
  <xdr:oneCellAnchor>
    <xdr:from>
      <xdr:col>17</xdr:col>
      <xdr:colOff>395968</xdr:colOff>
      <xdr:row>1</xdr:row>
      <xdr:rowOff>6804</xdr:rowOff>
    </xdr:from>
    <xdr:ext cx="590550" cy="264560"/>
    <xdr:sp macro="" textlink="">
      <xdr:nvSpPr>
        <xdr:cNvPr id="12" name="TextBox 11">
          <a:hlinkClick xmlns:r="http://schemas.openxmlformats.org/officeDocument/2006/relationships" r:id="rId3"/>
        </xdr:cNvPr>
        <xdr:cNvSpPr txBox="1"/>
      </xdr:nvSpPr>
      <xdr:spPr>
        <a:xfrm>
          <a:off x="9568543" y="159204"/>
          <a:ext cx="590550" cy="264560"/>
        </a:xfrm>
        <a:prstGeom prst="rect">
          <a:avLst/>
        </a:prstGeom>
        <a:ln/>
        <a:effectLst>
          <a:outerShdw blurRad="40000" dist="20000" dir="5400000" rotWithShape="0">
            <a:srgbClr val="000000">
              <a:alpha val="38000"/>
            </a:srgbClr>
          </a:outerShdw>
          <a:softEdge rad="12700"/>
        </a:effectLst>
      </xdr:spPr>
      <xdr:style>
        <a:lnRef idx="1">
          <a:schemeClr val="dk1"/>
        </a:lnRef>
        <a:fillRef idx="2">
          <a:schemeClr val="dk1"/>
        </a:fillRef>
        <a:effectRef idx="1">
          <a:schemeClr val="dk1"/>
        </a:effectRef>
        <a:fontRef idx="minor">
          <a:schemeClr val="dk1"/>
        </a:fontRef>
      </xdr:style>
      <xdr:txBody>
        <a:bodyPr vertOverflow="clip" wrap="square" rtlCol="0" anchor="t">
          <a:noAutofit/>
        </a:bodyPr>
        <a:lstStyle/>
        <a:p>
          <a:pPr algn="ctr"/>
          <a:r>
            <a:rPr lang="en-AU" sz="1100"/>
            <a:t>Next</a:t>
          </a:r>
        </a:p>
      </xdr:txBody>
    </xdr:sp>
    <xdr:clientData/>
  </xdr:oneCellAnchor>
  <xdr:twoCellAnchor>
    <xdr:from>
      <xdr:col>13</xdr:col>
      <xdr:colOff>12392</xdr:colOff>
      <xdr:row>38</xdr:row>
      <xdr:rowOff>1</xdr:rowOff>
    </xdr:from>
    <xdr:to>
      <xdr:col>18</xdr:col>
      <xdr:colOff>9217</xdr:colOff>
      <xdr:row>53</xdr:row>
      <xdr:rowOff>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6804</xdr:colOff>
      <xdr:row>7</xdr:row>
      <xdr:rowOff>12245</xdr:rowOff>
    </xdr:from>
    <xdr:to>
      <xdr:col>17</xdr:col>
      <xdr:colOff>959304</xdr:colOff>
      <xdr:row>31</xdr:row>
      <xdr:rowOff>152398</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image" Target="../media/image1.jpeg"/></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image" Target="../media/image1.jpeg"/></Relationships>
</file>

<file path=xl/worksheets/_rels/sheet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
  <sheetViews>
    <sheetView showGridLines="0" showRowColHeaders="0" tabSelected="1" zoomScaleNormal="100" workbookViewId="0">
      <selection activeCell="M16" sqref="M16"/>
    </sheetView>
  </sheetViews>
  <sheetFormatPr defaultColWidth="0" defaultRowHeight="12.75" zeroHeight="1" x14ac:dyDescent="0.2"/>
  <cols>
    <col min="1" max="1" width="2.28515625" style="32" customWidth="1"/>
    <col min="2" max="2" width="10" style="32" customWidth="1"/>
    <col min="3" max="3" width="9.140625" style="32" customWidth="1"/>
    <col min="4" max="4" width="12.7109375" style="32" customWidth="1"/>
    <col min="5" max="10" width="9.140625" style="32" customWidth="1"/>
    <col min="11" max="11" width="3.5703125" style="32" customWidth="1"/>
    <col min="12" max="12" width="9.140625" style="32" customWidth="1"/>
    <col min="13" max="13" width="6.42578125" style="32" customWidth="1"/>
    <col min="14" max="21" width="9.140625" style="32" customWidth="1"/>
    <col min="22" max="16384" width="9.140625" style="32" hidden="1"/>
  </cols>
  <sheetData>
    <row r="1" spans="1:13" ht="28.5" x14ac:dyDescent="0.45">
      <c r="B1" s="35" t="s">
        <v>131</v>
      </c>
      <c r="J1" s="31"/>
    </row>
    <row r="2" spans="1:13" ht="12.75" customHeight="1" x14ac:dyDescent="0.2">
      <c r="A2" s="33"/>
      <c r="B2" s="280" t="s">
        <v>132</v>
      </c>
      <c r="C2" s="280"/>
      <c r="D2" s="280"/>
      <c r="E2" s="280"/>
      <c r="F2" s="280"/>
      <c r="G2" s="280"/>
      <c r="H2" s="280"/>
      <c r="I2" s="280"/>
      <c r="J2" s="280"/>
      <c r="K2" s="280"/>
      <c r="L2" s="280"/>
    </row>
    <row r="3" spans="1:13" ht="12.75" customHeight="1" x14ac:dyDescent="0.2">
      <c r="A3" s="33"/>
      <c r="B3" s="280"/>
      <c r="C3" s="280"/>
      <c r="D3" s="280"/>
      <c r="E3" s="280"/>
      <c r="F3" s="280"/>
      <c r="G3" s="280"/>
      <c r="H3" s="280"/>
      <c r="I3" s="280"/>
      <c r="J3" s="280"/>
      <c r="K3" s="280"/>
      <c r="L3" s="280"/>
    </row>
    <row r="4" spans="1:13" ht="12.75" customHeight="1" x14ac:dyDescent="0.2">
      <c r="A4" s="33"/>
      <c r="B4" s="280"/>
      <c r="C4" s="280"/>
      <c r="D4" s="280"/>
      <c r="E4" s="280"/>
      <c r="F4" s="280"/>
      <c r="G4" s="280"/>
      <c r="H4" s="280"/>
      <c r="I4" s="280"/>
      <c r="J4" s="280"/>
      <c r="K4" s="280"/>
      <c r="L4" s="280"/>
    </row>
    <row r="5" spans="1:13" ht="12.75" customHeight="1" x14ac:dyDescent="0.2">
      <c r="A5" s="33"/>
      <c r="B5" s="280"/>
      <c r="C5" s="280"/>
      <c r="D5" s="280"/>
      <c r="E5" s="280"/>
      <c r="F5" s="280"/>
      <c r="G5" s="280"/>
      <c r="H5" s="280"/>
      <c r="I5" s="280"/>
      <c r="J5" s="280"/>
      <c r="K5" s="280"/>
      <c r="L5" s="280"/>
    </row>
    <row r="6" spans="1:13" ht="12.75" customHeight="1" x14ac:dyDescent="0.2">
      <c r="A6" s="33"/>
      <c r="B6" s="280"/>
      <c r="C6" s="280"/>
      <c r="D6" s="280"/>
      <c r="E6" s="280"/>
      <c r="F6" s="280"/>
      <c r="G6" s="280"/>
      <c r="H6" s="280"/>
      <c r="I6" s="280"/>
      <c r="J6" s="280"/>
      <c r="K6" s="280"/>
      <c r="L6" s="280"/>
    </row>
    <row r="7" spans="1:13" ht="12.75" customHeight="1" x14ac:dyDescent="0.25">
      <c r="A7" s="33"/>
      <c r="B7" s="124"/>
      <c r="C7" s="125"/>
      <c r="D7" s="125"/>
      <c r="E7" s="125"/>
      <c r="F7" s="125"/>
      <c r="G7" s="126"/>
      <c r="H7" s="125"/>
      <c r="I7" s="125"/>
      <c r="J7" s="125"/>
      <c r="K7" s="125"/>
      <c r="L7" s="125"/>
    </row>
    <row r="8" spans="1:13" ht="12.75" customHeight="1" x14ac:dyDescent="0.25">
      <c r="A8" s="33"/>
      <c r="B8" s="127"/>
      <c r="C8" s="125"/>
      <c r="D8" s="125"/>
      <c r="E8" s="125"/>
      <c r="F8" s="125"/>
      <c r="G8" s="125"/>
      <c r="H8" s="125"/>
      <c r="I8" s="125"/>
      <c r="J8" s="125"/>
      <c r="K8" s="125"/>
      <c r="L8" s="125"/>
    </row>
    <row r="9" spans="1:13" ht="12.75" customHeight="1" x14ac:dyDescent="0.2">
      <c r="A9" s="33"/>
      <c r="B9" s="281" t="s">
        <v>221</v>
      </c>
      <c r="C9" s="281"/>
      <c r="D9" s="281"/>
      <c r="E9" s="281"/>
      <c r="F9" s="281"/>
      <c r="G9" s="281"/>
      <c r="H9" s="281"/>
      <c r="I9" s="281"/>
      <c r="J9" s="281"/>
      <c r="K9" s="281"/>
      <c r="L9" s="281"/>
    </row>
    <row r="10" spans="1:13" ht="12.75" customHeight="1" x14ac:dyDescent="0.2">
      <c r="A10" s="33"/>
      <c r="B10" s="281"/>
      <c r="C10" s="281"/>
      <c r="D10" s="281"/>
      <c r="E10" s="281"/>
      <c r="F10" s="281"/>
      <c r="G10" s="281"/>
      <c r="H10" s="281"/>
      <c r="I10" s="281"/>
      <c r="J10" s="281"/>
      <c r="K10" s="281"/>
      <c r="L10" s="281"/>
    </row>
    <row r="11" spans="1:13" ht="12.75" customHeight="1" x14ac:dyDescent="0.2">
      <c r="A11" s="33"/>
      <c r="B11" s="281"/>
      <c r="C11" s="281"/>
      <c r="D11" s="281"/>
      <c r="E11" s="281"/>
      <c r="F11" s="281"/>
      <c r="G11" s="281"/>
      <c r="H11" s="281"/>
      <c r="I11" s="281"/>
      <c r="J11" s="281"/>
      <c r="K11" s="281"/>
      <c r="L11" s="281"/>
      <c r="M11" s="267"/>
    </row>
    <row r="12" spans="1:13" ht="12.75" customHeight="1" x14ac:dyDescent="0.2">
      <c r="A12" s="33"/>
      <c r="B12" s="281"/>
      <c r="C12" s="281"/>
      <c r="D12" s="281"/>
      <c r="E12" s="281"/>
      <c r="F12" s="281"/>
      <c r="G12" s="281"/>
      <c r="H12" s="281"/>
      <c r="I12" s="281"/>
      <c r="J12" s="281"/>
      <c r="K12" s="281"/>
      <c r="L12" s="281"/>
    </row>
    <row r="13" spans="1:13" ht="12.75" customHeight="1" x14ac:dyDescent="0.2">
      <c r="A13" s="33"/>
      <c r="B13" s="281"/>
      <c r="C13" s="281"/>
      <c r="D13" s="281"/>
      <c r="E13" s="281"/>
      <c r="F13" s="281"/>
      <c r="G13" s="281"/>
      <c r="H13" s="281"/>
      <c r="I13" s="281"/>
      <c r="J13" s="281"/>
      <c r="K13" s="281"/>
      <c r="L13" s="281"/>
    </row>
    <row r="14" spans="1:13" ht="12.75" customHeight="1" x14ac:dyDescent="0.25">
      <c r="A14" s="33"/>
      <c r="B14" s="127"/>
      <c r="C14" s="125"/>
      <c r="D14" s="125"/>
      <c r="E14" s="125"/>
      <c r="F14" s="125"/>
      <c r="G14" s="125"/>
      <c r="H14" s="125"/>
      <c r="I14" s="125"/>
      <c r="J14" s="125"/>
      <c r="K14" s="125"/>
      <c r="L14" s="125"/>
    </row>
    <row r="15" spans="1:13" ht="12.75" customHeight="1" x14ac:dyDescent="0.25">
      <c r="A15" s="33"/>
      <c r="B15" s="127"/>
      <c r="C15" s="125"/>
      <c r="D15" s="125"/>
      <c r="E15" s="125"/>
      <c r="F15" s="125"/>
      <c r="G15" s="125"/>
      <c r="H15" s="125"/>
      <c r="I15" s="125"/>
      <c r="J15" s="125"/>
      <c r="K15" s="125"/>
      <c r="L15" s="125"/>
    </row>
    <row r="16" spans="1:13" ht="12.75" customHeight="1" x14ac:dyDescent="0.2">
      <c r="A16" s="33"/>
      <c r="B16" s="281" t="s">
        <v>113</v>
      </c>
      <c r="C16" s="281"/>
      <c r="D16" s="281"/>
      <c r="E16" s="281"/>
      <c r="F16" s="281"/>
      <c r="G16" s="281"/>
      <c r="H16" s="281"/>
      <c r="I16" s="281"/>
      <c r="J16" s="281"/>
      <c r="K16" s="281"/>
      <c r="L16" s="281"/>
    </row>
    <row r="17" spans="1:20" ht="12.75" customHeight="1" x14ac:dyDescent="0.2">
      <c r="A17" s="33"/>
      <c r="B17" s="281"/>
      <c r="C17" s="281"/>
      <c r="D17" s="281"/>
      <c r="E17" s="281"/>
      <c r="F17" s="281"/>
      <c r="G17" s="281"/>
      <c r="H17" s="281"/>
      <c r="I17" s="281"/>
      <c r="J17" s="281"/>
      <c r="K17" s="281"/>
      <c r="L17" s="281"/>
    </row>
    <row r="18" spans="1:20" ht="12.75" customHeight="1" x14ac:dyDescent="0.2">
      <c r="A18" s="33"/>
      <c r="B18" s="281"/>
      <c r="C18" s="281"/>
      <c r="D18" s="281"/>
      <c r="E18" s="281"/>
      <c r="F18" s="281"/>
      <c r="G18" s="281"/>
      <c r="H18" s="281"/>
      <c r="I18" s="281"/>
      <c r="J18" s="281"/>
      <c r="K18" s="281"/>
      <c r="L18" s="281"/>
    </row>
    <row r="19" spans="1:20" ht="12.75" customHeight="1" x14ac:dyDescent="0.2">
      <c r="A19" s="33"/>
      <c r="B19" s="128"/>
      <c r="C19" s="128"/>
      <c r="D19" s="128"/>
      <c r="E19" s="128"/>
      <c r="F19" s="128"/>
      <c r="G19" s="128"/>
      <c r="H19" s="128"/>
      <c r="I19" s="128"/>
      <c r="J19" s="128"/>
      <c r="K19" s="128"/>
      <c r="L19" s="128"/>
    </row>
    <row r="20" spans="1:20" ht="12.75" customHeight="1" x14ac:dyDescent="0.25">
      <c r="A20" s="33"/>
      <c r="B20" s="127"/>
      <c r="C20" s="125"/>
      <c r="D20" s="125"/>
      <c r="E20" s="125"/>
      <c r="F20" s="125"/>
      <c r="G20" s="125"/>
      <c r="H20" s="125"/>
      <c r="I20" s="125"/>
      <c r="J20" s="125"/>
      <c r="K20" s="125"/>
      <c r="L20" s="125"/>
    </row>
    <row r="21" spans="1:20" ht="12.75" customHeight="1" x14ac:dyDescent="0.2">
      <c r="A21" s="33"/>
      <c r="B21" s="281" t="s">
        <v>114</v>
      </c>
      <c r="C21" s="281"/>
      <c r="D21" s="281"/>
      <c r="E21" s="281"/>
      <c r="F21" s="281"/>
      <c r="G21" s="281"/>
      <c r="H21" s="281"/>
      <c r="I21" s="281"/>
      <c r="J21" s="281"/>
      <c r="K21" s="281"/>
      <c r="L21" s="281"/>
    </row>
    <row r="22" spans="1:20" ht="12.75" customHeight="1" x14ac:dyDescent="0.2">
      <c r="A22" s="33"/>
      <c r="B22" s="281"/>
      <c r="C22" s="281"/>
      <c r="D22" s="281"/>
      <c r="E22" s="281"/>
      <c r="F22" s="281"/>
      <c r="G22" s="281"/>
      <c r="H22" s="281"/>
      <c r="I22" s="281"/>
      <c r="J22" s="281"/>
      <c r="K22" s="281"/>
      <c r="L22" s="281"/>
    </row>
    <row r="23" spans="1:20" ht="12.75" customHeight="1" x14ac:dyDescent="0.2">
      <c r="A23" s="33"/>
      <c r="B23" s="281"/>
      <c r="C23" s="281"/>
      <c r="D23" s="281"/>
      <c r="E23" s="281"/>
      <c r="F23" s="281"/>
      <c r="G23" s="281"/>
      <c r="H23" s="281"/>
      <c r="I23" s="281"/>
      <c r="J23" s="281"/>
      <c r="K23" s="281"/>
      <c r="L23" s="281"/>
    </row>
    <row r="24" spans="1:20" ht="12.75" customHeight="1" x14ac:dyDescent="0.2">
      <c r="A24" s="33"/>
      <c r="B24" s="138"/>
      <c r="C24" s="138"/>
      <c r="D24" s="138"/>
      <c r="E24" s="138"/>
      <c r="F24" s="138"/>
      <c r="G24" s="138"/>
      <c r="H24" s="138"/>
      <c r="I24" s="138"/>
      <c r="J24" s="138"/>
      <c r="K24" s="138"/>
      <c r="L24" s="138"/>
    </row>
    <row r="25" spans="1:20" ht="12.75" customHeight="1" x14ac:dyDescent="0.25">
      <c r="A25" s="33"/>
      <c r="B25" s="127"/>
      <c r="C25" s="125"/>
      <c r="D25" s="125"/>
      <c r="E25" s="125"/>
      <c r="F25" s="125"/>
      <c r="G25" s="125"/>
      <c r="H25" s="125"/>
      <c r="I25" s="125"/>
      <c r="J25" s="125"/>
      <c r="K25" s="125"/>
      <c r="L25" s="125"/>
    </row>
    <row r="26" spans="1:20" ht="12.75" customHeight="1" x14ac:dyDescent="0.25">
      <c r="A26" s="33"/>
      <c r="B26" s="129" t="s">
        <v>218</v>
      </c>
      <c r="C26" s="125"/>
      <c r="D26" s="125"/>
      <c r="E26" s="125"/>
      <c r="F26" s="125"/>
      <c r="G26" s="125"/>
      <c r="H26" s="125"/>
      <c r="I26" s="125"/>
      <c r="J26" s="125"/>
      <c r="K26" s="125"/>
      <c r="L26" s="125"/>
    </row>
    <row r="27" spans="1:20" ht="12.75" customHeight="1" x14ac:dyDescent="0.25">
      <c r="A27" s="33"/>
      <c r="B27" s="129"/>
      <c r="C27" s="125"/>
      <c r="D27" s="125"/>
      <c r="E27" s="125"/>
      <c r="F27" s="125"/>
      <c r="G27" s="125"/>
      <c r="H27" s="125"/>
      <c r="I27" s="125"/>
      <c r="J27" s="125"/>
      <c r="K27" s="125"/>
      <c r="L27" s="125"/>
    </row>
    <row r="28" spans="1:20" ht="12.75" customHeight="1" x14ac:dyDescent="0.2">
      <c r="A28" s="33"/>
      <c r="B28" s="280" t="s">
        <v>204</v>
      </c>
      <c r="C28" s="280"/>
      <c r="D28" s="280"/>
      <c r="E28" s="280"/>
      <c r="F28" s="280"/>
      <c r="G28" s="280"/>
      <c r="H28" s="280"/>
      <c r="I28" s="280"/>
      <c r="J28" s="280"/>
      <c r="K28" s="280"/>
      <c r="L28" s="280"/>
    </row>
    <row r="29" spans="1:20" ht="12.75" customHeight="1" x14ac:dyDescent="0.2">
      <c r="A29" s="33"/>
      <c r="B29" s="280"/>
      <c r="C29" s="280"/>
      <c r="D29" s="280"/>
      <c r="E29" s="280"/>
      <c r="F29" s="280"/>
      <c r="G29" s="280"/>
      <c r="H29" s="280"/>
      <c r="I29" s="280"/>
      <c r="J29" s="280"/>
      <c r="K29" s="280"/>
      <c r="L29" s="280"/>
    </row>
    <row r="30" spans="1:20" ht="12.75" customHeight="1" x14ac:dyDescent="0.2">
      <c r="A30" s="33"/>
      <c r="B30" s="280"/>
      <c r="C30" s="280"/>
      <c r="D30" s="280"/>
      <c r="E30" s="280"/>
      <c r="F30" s="280"/>
      <c r="G30" s="280"/>
      <c r="H30" s="280"/>
      <c r="I30" s="280"/>
      <c r="J30" s="280"/>
      <c r="K30" s="280"/>
      <c r="L30" s="280"/>
    </row>
    <row r="31" spans="1:20" ht="12.75" customHeight="1" x14ac:dyDescent="0.25">
      <c r="A31" s="33"/>
      <c r="O31" s="259"/>
    </row>
    <row r="32" spans="1:20" ht="12.75" customHeight="1" x14ac:dyDescent="0.2">
      <c r="A32" s="33"/>
      <c r="O32" s="283"/>
      <c r="P32" s="283"/>
      <c r="Q32" s="283"/>
      <c r="R32" s="283"/>
      <c r="S32" s="283"/>
      <c r="T32" s="283"/>
    </row>
    <row r="33" spans="1:20" ht="12.75" customHeight="1" x14ac:dyDescent="0.2">
      <c r="A33" s="33"/>
      <c r="O33" s="283"/>
      <c r="P33" s="283"/>
      <c r="Q33" s="283"/>
      <c r="R33" s="283"/>
      <c r="S33" s="283"/>
      <c r="T33" s="283"/>
    </row>
    <row r="34" spans="1:20" ht="12.75" customHeight="1" x14ac:dyDescent="0.2">
      <c r="C34" s="34"/>
      <c r="D34" s="34"/>
      <c r="E34" s="34"/>
      <c r="F34" s="34"/>
      <c r="G34" s="34"/>
      <c r="H34" s="34"/>
      <c r="I34" s="34"/>
      <c r="J34" s="34"/>
      <c r="K34" s="34"/>
      <c r="L34" s="34"/>
    </row>
    <row r="35" spans="1:20" x14ac:dyDescent="0.2"/>
    <row r="36" spans="1:20" x14ac:dyDescent="0.2"/>
    <row r="37" spans="1:20" x14ac:dyDescent="0.2"/>
    <row r="38" spans="1:20" x14ac:dyDescent="0.2"/>
    <row r="39" spans="1:20" x14ac:dyDescent="0.2"/>
    <row r="40" spans="1:20" x14ac:dyDescent="0.2"/>
    <row r="41" spans="1:20" ht="6.95" customHeight="1" x14ac:dyDescent="0.2"/>
    <row r="42" spans="1:20" x14ac:dyDescent="0.2">
      <c r="B42" s="130" t="s">
        <v>205</v>
      </c>
      <c r="C42" s="130"/>
      <c r="D42" s="134"/>
      <c r="E42" s="134"/>
      <c r="F42" s="134"/>
      <c r="G42" s="134"/>
      <c r="H42" s="134"/>
      <c r="I42" s="134"/>
      <c r="J42" s="134"/>
      <c r="K42" s="134"/>
      <c r="L42" s="134"/>
      <c r="M42" s="134"/>
      <c r="N42" s="134"/>
      <c r="O42" s="134"/>
      <c r="P42" s="134"/>
      <c r="Q42" s="134"/>
      <c r="R42" s="134"/>
      <c r="S42" s="134"/>
      <c r="T42" s="134"/>
    </row>
    <row r="43" spans="1:20" x14ac:dyDescent="0.2">
      <c r="B43" s="131" t="s">
        <v>116</v>
      </c>
      <c r="C43" s="132" t="s">
        <v>117</v>
      </c>
      <c r="D43" s="134"/>
      <c r="E43" s="134"/>
      <c r="F43" s="134"/>
      <c r="G43" s="134"/>
      <c r="H43" s="134"/>
      <c r="I43" s="134"/>
      <c r="J43" s="134"/>
      <c r="K43" s="134"/>
      <c r="L43" s="134"/>
      <c r="M43" s="134"/>
      <c r="N43" s="134"/>
      <c r="O43" s="134"/>
      <c r="P43" s="134"/>
      <c r="Q43" s="134"/>
      <c r="R43" s="134"/>
      <c r="S43" s="134"/>
      <c r="T43" s="134"/>
    </row>
    <row r="44" spans="1:20" x14ac:dyDescent="0.2">
      <c r="B44" s="131" t="s">
        <v>118</v>
      </c>
      <c r="C44" s="133"/>
      <c r="D44" s="134"/>
      <c r="E44" s="134"/>
      <c r="F44" s="134"/>
      <c r="G44" s="134"/>
      <c r="H44" s="134"/>
      <c r="I44" s="134"/>
      <c r="J44" s="134"/>
      <c r="K44" s="134"/>
      <c r="L44" s="134"/>
      <c r="M44" s="134"/>
      <c r="N44" s="134"/>
      <c r="O44" s="134"/>
      <c r="P44" s="134"/>
      <c r="Q44" s="134"/>
      <c r="R44" s="134"/>
      <c r="S44" s="134"/>
      <c r="T44" s="134"/>
    </row>
    <row r="45" spans="1:20" x14ac:dyDescent="0.2">
      <c r="B45" s="131" t="s">
        <v>119</v>
      </c>
      <c r="C45" s="133"/>
      <c r="D45" s="134"/>
      <c r="E45" s="134"/>
      <c r="F45" s="134"/>
      <c r="G45" s="134"/>
      <c r="H45" s="134"/>
      <c r="I45" s="134"/>
      <c r="J45" s="134"/>
      <c r="K45" s="134"/>
      <c r="L45" s="134"/>
      <c r="M45" s="134"/>
      <c r="N45" s="134"/>
      <c r="O45" s="134"/>
      <c r="P45" s="134"/>
      <c r="Q45" s="134"/>
      <c r="R45" s="134"/>
      <c r="S45" s="134"/>
      <c r="T45" s="134"/>
    </row>
    <row r="46" spans="1:20" x14ac:dyDescent="0.2">
      <c r="B46" s="134"/>
      <c r="C46" s="134"/>
      <c r="D46" s="134"/>
      <c r="E46" s="134"/>
      <c r="F46" s="134"/>
      <c r="G46" s="134"/>
      <c r="H46" s="134"/>
      <c r="I46" s="134"/>
      <c r="J46" s="134"/>
      <c r="K46" s="134"/>
      <c r="L46" s="134"/>
      <c r="M46" s="134"/>
      <c r="N46" s="134"/>
      <c r="O46" s="134"/>
      <c r="P46" s="134"/>
      <c r="Q46" s="134"/>
      <c r="R46" s="134"/>
      <c r="S46" s="134"/>
      <c r="T46" s="134"/>
    </row>
    <row r="47" spans="1:20" x14ac:dyDescent="0.2">
      <c r="B47" s="135" t="s">
        <v>58</v>
      </c>
      <c r="C47" s="136"/>
      <c r="D47" s="136"/>
      <c r="E47" s="136"/>
      <c r="F47" s="136"/>
      <c r="G47" s="136"/>
      <c r="H47" s="136"/>
      <c r="I47" s="136"/>
      <c r="J47" s="136"/>
      <c r="K47" s="136"/>
      <c r="L47" s="136"/>
      <c r="M47" s="136"/>
      <c r="N47" s="136"/>
      <c r="O47" s="136"/>
      <c r="P47" s="137"/>
      <c r="Q47" s="137"/>
      <c r="R47" s="137"/>
      <c r="S47" s="137"/>
      <c r="T47" s="137"/>
    </row>
    <row r="48" spans="1:20" ht="12.75" customHeight="1" x14ac:dyDescent="0.2">
      <c r="B48" s="282" t="s">
        <v>120</v>
      </c>
      <c r="C48" s="282"/>
      <c r="D48" s="282"/>
      <c r="E48" s="282"/>
      <c r="F48" s="282"/>
      <c r="G48" s="282"/>
      <c r="H48" s="282"/>
      <c r="I48" s="282"/>
      <c r="J48" s="282"/>
      <c r="K48" s="282"/>
      <c r="L48" s="282"/>
      <c r="M48" s="282"/>
      <c r="N48" s="282"/>
      <c r="O48" s="282"/>
      <c r="P48" s="282"/>
      <c r="Q48" s="282"/>
      <c r="R48" s="282"/>
      <c r="S48" s="282"/>
      <c r="T48" s="282"/>
    </row>
    <row r="49" spans="2:20" ht="12.75" customHeight="1" x14ac:dyDescent="0.2">
      <c r="B49" s="282"/>
      <c r="C49" s="282"/>
      <c r="D49" s="282"/>
      <c r="E49" s="282"/>
      <c r="F49" s="282"/>
      <c r="G49" s="282"/>
      <c r="H49" s="282"/>
      <c r="I49" s="282"/>
      <c r="J49" s="282"/>
      <c r="K49" s="282"/>
      <c r="L49" s="282"/>
      <c r="M49" s="282"/>
      <c r="N49" s="282"/>
      <c r="O49" s="282"/>
      <c r="P49" s="282"/>
      <c r="Q49" s="282"/>
      <c r="R49" s="282"/>
      <c r="S49" s="282"/>
      <c r="T49" s="282"/>
    </row>
    <row r="50" spans="2:20" x14ac:dyDescent="0.2">
      <c r="B50" s="282"/>
      <c r="C50" s="282"/>
      <c r="D50" s="282"/>
      <c r="E50" s="282"/>
      <c r="F50" s="282"/>
      <c r="G50" s="282"/>
      <c r="H50" s="282"/>
      <c r="I50" s="282"/>
      <c r="J50" s="282"/>
      <c r="K50" s="282"/>
      <c r="L50" s="282"/>
      <c r="M50" s="282"/>
      <c r="N50" s="282"/>
      <c r="O50" s="282"/>
      <c r="P50" s="282"/>
      <c r="Q50" s="282"/>
      <c r="R50" s="282"/>
      <c r="S50" s="282"/>
      <c r="T50" s="282"/>
    </row>
    <row r="51" spans="2:20" x14ac:dyDescent="0.2">
      <c r="B51" s="282"/>
      <c r="C51" s="282"/>
      <c r="D51" s="282"/>
      <c r="E51" s="282"/>
      <c r="F51" s="282"/>
      <c r="G51" s="282"/>
      <c r="H51" s="282"/>
      <c r="I51" s="282"/>
      <c r="J51" s="282"/>
      <c r="K51" s="282"/>
      <c r="L51" s="282"/>
      <c r="M51" s="282"/>
      <c r="N51" s="282"/>
      <c r="O51" s="282"/>
      <c r="P51" s="282"/>
      <c r="Q51" s="282"/>
      <c r="R51" s="282"/>
      <c r="S51" s="282"/>
      <c r="T51" s="282"/>
    </row>
    <row r="52" spans="2:20" x14ac:dyDescent="0.2">
      <c r="B52" s="282"/>
      <c r="C52" s="282"/>
      <c r="D52" s="282"/>
      <c r="E52" s="282"/>
      <c r="F52" s="282"/>
      <c r="G52" s="282"/>
      <c r="H52" s="282"/>
      <c r="I52" s="282"/>
      <c r="J52" s="282"/>
      <c r="K52" s="282"/>
      <c r="L52" s="282"/>
      <c r="M52" s="282"/>
      <c r="N52" s="282"/>
      <c r="O52" s="282"/>
      <c r="P52" s="282"/>
      <c r="Q52" s="282"/>
      <c r="R52" s="282"/>
      <c r="S52" s="282"/>
      <c r="T52" s="282"/>
    </row>
    <row r="53" spans="2:20" x14ac:dyDescent="0.2">
      <c r="B53" s="282"/>
      <c r="C53" s="282"/>
      <c r="D53" s="282"/>
      <c r="E53" s="282"/>
      <c r="F53" s="282"/>
      <c r="G53" s="282"/>
      <c r="H53" s="282"/>
      <c r="I53" s="282"/>
      <c r="J53" s="282"/>
      <c r="K53" s="282"/>
      <c r="L53" s="282"/>
      <c r="M53" s="282"/>
      <c r="N53" s="282"/>
      <c r="O53" s="282"/>
      <c r="P53" s="282"/>
      <c r="Q53" s="282"/>
      <c r="R53" s="282"/>
      <c r="S53" s="282"/>
      <c r="T53" s="282"/>
    </row>
    <row r="54" spans="2:20" x14ac:dyDescent="0.2">
      <c r="B54" s="282"/>
      <c r="C54" s="282"/>
      <c r="D54" s="282"/>
      <c r="E54" s="282"/>
      <c r="F54" s="282"/>
      <c r="G54" s="282"/>
      <c r="H54" s="282"/>
      <c r="I54" s="282"/>
      <c r="J54" s="282"/>
      <c r="K54" s="282"/>
      <c r="L54" s="282"/>
      <c r="M54" s="282"/>
      <c r="N54" s="282"/>
      <c r="O54" s="282"/>
      <c r="P54" s="282"/>
      <c r="Q54" s="282"/>
      <c r="R54" s="282"/>
      <c r="S54" s="282"/>
      <c r="T54" s="282"/>
    </row>
    <row r="55" spans="2:20" x14ac:dyDescent="0.2">
      <c r="B55" s="282"/>
      <c r="C55" s="282"/>
      <c r="D55" s="282"/>
      <c r="E55" s="282"/>
      <c r="F55" s="282"/>
      <c r="G55" s="282"/>
      <c r="H55" s="282"/>
      <c r="I55" s="282"/>
      <c r="J55" s="282"/>
      <c r="K55" s="282"/>
      <c r="L55" s="282"/>
      <c r="M55" s="282"/>
      <c r="N55" s="282"/>
      <c r="O55" s="282"/>
      <c r="P55" s="282"/>
      <c r="Q55" s="282"/>
      <c r="R55" s="282"/>
      <c r="S55" s="282"/>
      <c r="T55" s="282"/>
    </row>
    <row r="56" spans="2:20" x14ac:dyDescent="0.2">
      <c r="B56" s="282"/>
      <c r="C56" s="282"/>
      <c r="D56" s="282"/>
      <c r="E56" s="282"/>
      <c r="F56" s="282"/>
      <c r="G56" s="282"/>
      <c r="H56" s="282"/>
      <c r="I56" s="282"/>
      <c r="J56" s="282"/>
      <c r="K56" s="282"/>
      <c r="L56" s="282"/>
      <c r="M56" s="282"/>
      <c r="N56" s="282"/>
      <c r="O56" s="282"/>
      <c r="P56" s="282"/>
      <c r="Q56" s="282"/>
      <c r="R56" s="282"/>
      <c r="S56" s="282"/>
      <c r="T56" s="282"/>
    </row>
    <row r="57" spans="2:20" x14ac:dyDescent="0.2">
      <c r="B57" s="282"/>
      <c r="C57" s="282"/>
      <c r="D57" s="282"/>
      <c r="E57" s="282"/>
      <c r="F57" s="282"/>
      <c r="G57" s="282"/>
      <c r="H57" s="282"/>
      <c r="I57" s="282"/>
      <c r="J57" s="282"/>
      <c r="K57" s="282"/>
      <c r="L57" s="282"/>
      <c r="M57" s="282"/>
      <c r="N57" s="282"/>
      <c r="O57" s="282"/>
      <c r="P57" s="282"/>
      <c r="Q57" s="282"/>
      <c r="R57" s="282"/>
      <c r="S57" s="282"/>
      <c r="T57" s="282"/>
    </row>
    <row r="58" spans="2:20" x14ac:dyDescent="0.2">
      <c r="B58" s="282"/>
      <c r="C58" s="282"/>
      <c r="D58" s="282"/>
      <c r="E58" s="282"/>
      <c r="F58" s="282"/>
      <c r="G58" s="282"/>
      <c r="H58" s="282"/>
      <c r="I58" s="282"/>
      <c r="J58" s="282"/>
      <c r="K58" s="282"/>
      <c r="L58" s="282"/>
      <c r="M58" s="282"/>
      <c r="N58" s="282"/>
      <c r="O58" s="282"/>
      <c r="P58" s="282"/>
      <c r="Q58" s="282"/>
      <c r="R58" s="282"/>
      <c r="S58" s="282"/>
      <c r="T58" s="282"/>
    </row>
    <row r="59" spans="2:20" x14ac:dyDescent="0.2">
      <c r="B59" s="282"/>
      <c r="C59" s="282"/>
      <c r="D59" s="282"/>
      <c r="E59" s="282"/>
      <c r="F59" s="282"/>
      <c r="G59" s="282"/>
      <c r="H59" s="282"/>
      <c r="I59" s="282"/>
      <c r="J59" s="282"/>
      <c r="K59" s="282"/>
      <c r="L59" s="282"/>
      <c r="M59" s="282"/>
      <c r="N59" s="282"/>
      <c r="O59" s="282"/>
      <c r="P59" s="282"/>
      <c r="Q59" s="282"/>
      <c r="R59" s="282"/>
      <c r="S59" s="282"/>
      <c r="T59" s="282"/>
    </row>
    <row r="60" spans="2:20" x14ac:dyDescent="0.2">
      <c r="B60" s="282"/>
      <c r="C60" s="282"/>
      <c r="D60" s="282"/>
      <c r="E60" s="282"/>
      <c r="F60" s="282"/>
      <c r="G60" s="282"/>
      <c r="H60" s="282"/>
      <c r="I60" s="282"/>
      <c r="J60" s="282"/>
      <c r="K60" s="282"/>
      <c r="L60" s="282"/>
      <c r="M60" s="282"/>
      <c r="N60" s="282"/>
      <c r="O60" s="282"/>
      <c r="P60" s="282"/>
      <c r="Q60" s="282"/>
      <c r="R60" s="282"/>
      <c r="S60" s="282"/>
      <c r="T60" s="282"/>
    </row>
    <row r="61" spans="2:20" x14ac:dyDescent="0.2">
      <c r="B61" s="282"/>
      <c r="C61" s="282"/>
      <c r="D61" s="282"/>
      <c r="E61" s="282"/>
      <c r="F61" s="282"/>
      <c r="G61" s="282"/>
      <c r="H61" s="282"/>
      <c r="I61" s="282"/>
      <c r="J61" s="282"/>
      <c r="K61" s="282"/>
      <c r="L61" s="282"/>
      <c r="M61" s="282"/>
      <c r="N61" s="282"/>
      <c r="O61" s="282"/>
      <c r="P61" s="282"/>
      <c r="Q61" s="282"/>
      <c r="R61" s="282"/>
      <c r="S61" s="282"/>
      <c r="T61" s="282"/>
    </row>
    <row r="62" spans="2:20" x14ac:dyDescent="0.2">
      <c r="B62" s="282"/>
      <c r="C62" s="282"/>
      <c r="D62" s="282"/>
      <c r="E62" s="282"/>
      <c r="F62" s="282"/>
      <c r="G62" s="282"/>
      <c r="H62" s="282"/>
      <c r="I62" s="282"/>
      <c r="J62" s="282"/>
      <c r="K62" s="282"/>
      <c r="L62" s="282"/>
      <c r="M62" s="282"/>
      <c r="N62" s="282"/>
      <c r="O62" s="282"/>
      <c r="P62" s="282"/>
      <c r="Q62" s="282"/>
      <c r="R62" s="282"/>
      <c r="S62" s="282"/>
      <c r="T62" s="282"/>
    </row>
    <row r="63" spans="2:20" s="33" customFormat="1" x14ac:dyDescent="0.2">
      <c r="B63" s="30"/>
      <c r="C63" s="30"/>
      <c r="D63" s="30"/>
      <c r="E63" s="30"/>
      <c r="F63" s="30"/>
      <c r="G63" s="30"/>
      <c r="H63" s="30"/>
      <c r="I63" s="30"/>
      <c r="J63" s="30"/>
      <c r="K63" s="30"/>
      <c r="L63" s="30"/>
      <c r="M63" s="30"/>
      <c r="N63" s="30"/>
      <c r="O63" s="30"/>
      <c r="P63" s="30"/>
      <c r="Q63" s="30"/>
      <c r="R63" s="30"/>
      <c r="S63" s="30"/>
      <c r="T63" s="30"/>
    </row>
    <row r="64" spans="2:20" s="33" customFormat="1" hidden="1" x14ac:dyDescent="0.2">
      <c r="B64" s="30"/>
      <c r="C64" s="30"/>
      <c r="D64" s="30"/>
      <c r="E64" s="30"/>
      <c r="F64" s="30"/>
      <c r="G64" s="30"/>
      <c r="H64" s="30"/>
      <c r="I64" s="30"/>
      <c r="J64" s="30"/>
      <c r="K64" s="30"/>
      <c r="L64" s="30"/>
      <c r="M64" s="30"/>
      <c r="N64" s="30"/>
      <c r="O64" s="30"/>
      <c r="P64" s="30"/>
      <c r="Q64" s="30"/>
      <c r="R64" s="30"/>
      <c r="S64" s="30"/>
      <c r="T64" s="30"/>
    </row>
    <row r="65" spans="2:20" s="33" customFormat="1" hidden="1" x14ac:dyDescent="0.2">
      <c r="B65" s="30"/>
      <c r="C65" s="30"/>
      <c r="D65" s="30"/>
      <c r="E65" s="30"/>
      <c r="F65" s="30"/>
      <c r="G65" s="30"/>
      <c r="H65" s="30"/>
      <c r="I65" s="30"/>
      <c r="J65" s="30"/>
      <c r="K65" s="30"/>
      <c r="L65" s="30"/>
      <c r="M65" s="30"/>
      <c r="N65" s="30"/>
      <c r="O65" s="30"/>
      <c r="P65" s="30"/>
      <c r="Q65" s="30"/>
      <c r="R65" s="30"/>
      <c r="S65" s="30"/>
      <c r="T65" s="30"/>
    </row>
    <row r="66" spans="2:20" s="33" customFormat="1" hidden="1" x14ac:dyDescent="0.2">
      <c r="B66" s="30"/>
      <c r="C66" s="30"/>
      <c r="D66" s="30"/>
      <c r="E66" s="30"/>
      <c r="F66" s="30"/>
      <c r="G66" s="30"/>
      <c r="H66" s="30"/>
      <c r="I66" s="30"/>
      <c r="J66" s="30"/>
      <c r="K66" s="30"/>
      <c r="L66" s="30"/>
      <c r="M66" s="30"/>
      <c r="N66" s="30"/>
      <c r="O66" s="30"/>
      <c r="P66" s="30"/>
      <c r="Q66" s="30"/>
      <c r="R66" s="30"/>
      <c r="S66" s="30"/>
      <c r="T66" s="30"/>
    </row>
    <row r="67" spans="2:20" s="33" customFormat="1" hidden="1" x14ac:dyDescent="0.2">
      <c r="B67" s="30"/>
      <c r="C67" s="30"/>
      <c r="D67" s="30"/>
      <c r="E67" s="30"/>
      <c r="F67" s="30"/>
      <c r="G67" s="30"/>
      <c r="H67" s="30"/>
      <c r="I67" s="30"/>
      <c r="J67" s="30"/>
      <c r="K67" s="30"/>
      <c r="L67" s="30"/>
      <c r="M67" s="30"/>
      <c r="N67" s="30"/>
      <c r="O67" s="30"/>
      <c r="P67" s="30"/>
      <c r="Q67" s="30"/>
      <c r="R67" s="30"/>
      <c r="S67" s="30"/>
      <c r="T67" s="30"/>
    </row>
    <row r="68" spans="2:20" s="33" customFormat="1" hidden="1" x14ac:dyDescent="0.2">
      <c r="B68" s="30"/>
      <c r="C68" s="30"/>
      <c r="D68" s="30"/>
      <c r="E68" s="30"/>
      <c r="F68" s="30"/>
      <c r="G68" s="30"/>
      <c r="H68" s="30"/>
      <c r="I68" s="30"/>
      <c r="J68" s="30"/>
      <c r="K68" s="30"/>
      <c r="L68" s="30"/>
      <c r="M68" s="30"/>
      <c r="N68" s="30"/>
      <c r="O68" s="30"/>
      <c r="P68" s="30"/>
      <c r="Q68" s="30"/>
      <c r="R68" s="30"/>
      <c r="S68" s="30"/>
      <c r="T68" s="30"/>
    </row>
    <row r="69" spans="2:20" hidden="1" x14ac:dyDescent="0.2"/>
    <row r="70" spans="2:20" hidden="1" x14ac:dyDescent="0.2"/>
    <row r="71" spans="2:20" hidden="1" x14ac:dyDescent="0.2"/>
    <row r="72" spans="2:20" hidden="1" x14ac:dyDescent="0.2"/>
    <row r="73" spans="2:20" hidden="1" x14ac:dyDescent="0.2"/>
    <row r="74" spans="2:20" hidden="1" x14ac:dyDescent="0.2"/>
    <row r="75" spans="2:20" hidden="1" x14ac:dyDescent="0.2"/>
    <row r="76" spans="2:20" hidden="1" x14ac:dyDescent="0.2"/>
    <row r="77" spans="2:20" hidden="1" x14ac:dyDescent="0.2"/>
    <row r="78" spans="2:20" hidden="1" x14ac:dyDescent="0.2"/>
    <row r="79" spans="2:20" hidden="1" x14ac:dyDescent="0.2"/>
  </sheetData>
  <sheetProtection password="CC78" sheet="1" objects="1" scenarios="1" selectLockedCells="1" selectUnlockedCells="1"/>
  <mergeCells count="7">
    <mergeCell ref="B2:L6"/>
    <mergeCell ref="B9:L13"/>
    <mergeCell ref="B48:T62"/>
    <mergeCell ref="B16:L18"/>
    <mergeCell ref="B21:L23"/>
    <mergeCell ref="O32:T33"/>
    <mergeCell ref="B28:L30"/>
  </mergeCells>
  <pageMargins left="0.7" right="0.7" top="0.75" bottom="0.75" header="0.3" footer="0.3"/>
  <pageSetup paperSize="9" orientation="portrait" verticalDpi="0"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Z53"/>
  <sheetViews>
    <sheetView showGridLines="0" showRowColHeaders="0" zoomScale="97" zoomScaleNormal="97" workbookViewId="0">
      <selection activeCell="C5" sqref="C5:N5"/>
    </sheetView>
  </sheetViews>
  <sheetFormatPr defaultColWidth="0" defaultRowHeight="12.75" x14ac:dyDescent="0.2"/>
  <cols>
    <col min="1" max="1" width="25.7109375" style="7" customWidth="1"/>
    <col min="2" max="16" width="10.28515625" style="7" customWidth="1"/>
    <col min="17" max="17" width="10.28515625" style="7" hidden="1" customWidth="1"/>
    <col min="18" max="18" width="9.42578125" style="7" hidden="1" customWidth="1"/>
    <col min="19" max="19" width="4.5703125" style="7" hidden="1" customWidth="1"/>
    <col min="20" max="20" width="35.42578125" style="7" hidden="1" customWidth="1"/>
    <col min="21" max="21" width="11.85546875" style="7" hidden="1" customWidth="1"/>
    <col min="22" max="22" width="18.85546875" style="7" hidden="1" customWidth="1"/>
    <col min="23" max="23" width="13.42578125" style="7" hidden="1" customWidth="1"/>
    <col min="24" max="24" width="16.7109375" style="7" hidden="1" customWidth="1"/>
    <col min="25" max="25" width="7.85546875" style="7" hidden="1" customWidth="1"/>
    <col min="26" max="16384" width="9.140625" style="7" hidden="1"/>
  </cols>
  <sheetData>
    <row r="1" spans="1:25" ht="28.5" x14ac:dyDescent="0.45">
      <c r="A1" s="189" t="s">
        <v>112</v>
      </c>
      <c r="B1" s="6"/>
      <c r="C1" s="6"/>
      <c r="D1" s="6"/>
      <c r="E1" s="6"/>
      <c r="F1" s="6"/>
      <c r="G1" s="6"/>
      <c r="H1" s="6"/>
      <c r="I1" s="6"/>
      <c r="J1" s="6"/>
      <c r="K1" s="6"/>
      <c r="L1" s="6"/>
      <c r="M1" s="6"/>
      <c r="N1" s="6"/>
      <c r="O1" s="6"/>
    </row>
    <row r="2" spans="1:25" ht="14.25" customHeight="1" x14ac:dyDescent="0.3">
      <c r="A2" s="115"/>
      <c r="B2" s="10"/>
      <c r="C2" s="10"/>
      <c r="D2" s="8"/>
      <c r="E2" s="8"/>
      <c r="F2" s="8"/>
      <c r="G2" s="8"/>
      <c r="H2" s="8"/>
      <c r="I2" s="8"/>
      <c r="J2" s="8"/>
      <c r="K2" s="8"/>
      <c r="L2" s="8"/>
      <c r="M2" s="8"/>
      <c r="N2" s="8"/>
      <c r="O2" s="8"/>
    </row>
    <row r="3" spans="1:25" ht="15" customHeight="1" x14ac:dyDescent="0.3">
      <c r="A3" s="48" t="s">
        <v>207</v>
      </c>
    </row>
    <row r="4" spans="1:25" ht="5.0999999999999996" customHeight="1" x14ac:dyDescent="0.3">
      <c r="A4" s="48"/>
    </row>
    <row r="5" spans="1:25" ht="12" customHeight="1" x14ac:dyDescent="0.25">
      <c r="A5" s="200" t="s">
        <v>206</v>
      </c>
      <c r="B5" s="9"/>
      <c r="C5" s="286"/>
      <c r="D5" s="287"/>
      <c r="E5" s="287"/>
      <c r="F5" s="287"/>
      <c r="G5" s="287"/>
      <c r="H5" s="287"/>
      <c r="I5" s="287"/>
      <c r="J5" s="287"/>
      <c r="K5" s="287"/>
      <c r="L5" s="287"/>
      <c r="M5" s="287"/>
      <c r="N5" s="288"/>
    </row>
    <row r="6" spans="1:25" ht="12" customHeight="1" x14ac:dyDescent="0.2">
      <c r="A6" s="46"/>
      <c r="B6" s="9"/>
      <c r="C6" s="10"/>
      <c r="D6" s="10"/>
      <c r="E6" s="10"/>
      <c r="F6" s="10"/>
      <c r="G6" s="10"/>
      <c r="H6" s="10"/>
      <c r="I6" s="10"/>
    </row>
    <row r="7" spans="1:25" ht="12" customHeight="1" x14ac:dyDescent="0.2">
      <c r="A7" s="114" t="s">
        <v>208</v>
      </c>
      <c r="C7" s="289"/>
      <c r="D7" s="290"/>
      <c r="L7" s="299" t="s">
        <v>217</v>
      </c>
      <c r="M7" s="299"/>
      <c r="N7" s="299"/>
    </row>
    <row r="8" spans="1:25" ht="12" customHeight="1" x14ac:dyDescent="0.2">
      <c r="A8" s="114"/>
      <c r="L8" s="12" t="s">
        <v>4</v>
      </c>
      <c r="M8" s="12" t="s">
        <v>115</v>
      </c>
      <c r="N8" s="12" t="s">
        <v>85</v>
      </c>
    </row>
    <row r="9" spans="1:25" ht="12" customHeight="1" x14ac:dyDescent="0.25">
      <c r="A9" s="114" t="s">
        <v>209</v>
      </c>
      <c r="C9" s="289" t="s">
        <v>123</v>
      </c>
      <c r="D9" s="301"/>
      <c r="L9" s="15" t="s">
        <v>21</v>
      </c>
      <c r="M9" s="278"/>
      <c r="N9" s="279"/>
      <c r="S9" s="11"/>
      <c r="T9" s="12" t="s">
        <v>30</v>
      </c>
      <c r="U9" s="268" t="s">
        <v>32</v>
      </c>
      <c r="V9" s="4" t="s">
        <v>38</v>
      </c>
      <c r="W9" s="12" t="s">
        <v>39</v>
      </c>
      <c r="X9" s="13" t="s">
        <v>47</v>
      </c>
      <c r="Y9" s="12" t="s">
        <v>52</v>
      </c>
    </row>
    <row r="10" spans="1:25" s="11" customFormat="1" ht="12" customHeight="1" x14ac:dyDescent="0.25">
      <c r="A10" s="114"/>
      <c r="B10" s="7"/>
      <c r="C10" s="7"/>
      <c r="D10" s="7"/>
      <c r="F10" s="7"/>
      <c r="G10" s="7"/>
      <c r="H10" s="7"/>
      <c r="I10" s="7"/>
      <c r="J10" s="7"/>
      <c r="K10" s="7"/>
      <c r="L10" s="15" t="s">
        <v>22</v>
      </c>
      <c r="M10" s="278"/>
      <c r="N10" s="279"/>
      <c r="T10" s="14" t="s">
        <v>172</v>
      </c>
      <c r="U10" s="139" t="s">
        <v>33</v>
      </c>
      <c r="V10" s="5" t="s">
        <v>121</v>
      </c>
      <c r="W10" s="15" t="s">
        <v>40</v>
      </c>
      <c r="X10" s="14" t="s">
        <v>49</v>
      </c>
      <c r="Y10" s="15" t="s">
        <v>50</v>
      </c>
    </row>
    <row r="11" spans="1:25" s="11" customFormat="1" ht="12" customHeight="1" x14ac:dyDescent="0.25">
      <c r="A11" s="200" t="s">
        <v>210</v>
      </c>
      <c r="B11" s="7"/>
      <c r="C11" s="289" t="s">
        <v>172</v>
      </c>
      <c r="D11" s="291"/>
      <c r="F11" s="7"/>
      <c r="G11" s="7"/>
      <c r="H11" s="7"/>
      <c r="I11" s="7"/>
      <c r="J11" s="7"/>
      <c r="K11" s="7"/>
      <c r="L11" s="14" t="s">
        <v>23</v>
      </c>
      <c r="M11" s="278"/>
      <c r="N11" s="279"/>
      <c r="T11" s="14" t="s">
        <v>173</v>
      </c>
      <c r="U11" s="139" t="s">
        <v>34</v>
      </c>
      <c r="V11" s="5" t="s">
        <v>122</v>
      </c>
      <c r="W11" s="15" t="s">
        <v>41</v>
      </c>
      <c r="X11" s="14" t="s">
        <v>49</v>
      </c>
      <c r="Y11" s="15" t="s">
        <v>51</v>
      </c>
    </row>
    <row r="12" spans="1:25" s="11" customFormat="1" ht="12" customHeight="1" x14ac:dyDescent="0.25">
      <c r="A12" s="114"/>
      <c r="B12" s="7"/>
      <c r="C12" s="7"/>
      <c r="D12" s="7"/>
      <c r="F12" s="7"/>
      <c r="G12" s="7"/>
      <c r="H12" s="7"/>
      <c r="I12" s="7"/>
      <c r="J12" s="7"/>
      <c r="K12" s="7"/>
      <c r="L12" s="14" t="s">
        <v>24</v>
      </c>
      <c r="M12" s="278"/>
      <c r="N12" s="279"/>
      <c r="T12" s="14" t="s">
        <v>174</v>
      </c>
      <c r="U12" s="139" t="s">
        <v>35</v>
      </c>
      <c r="V12" s="5" t="s">
        <v>123</v>
      </c>
      <c r="W12" s="14" t="s">
        <v>46</v>
      </c>
      <c r="X12" s="14" t="s">
        <v>48</v>
      </c>
      <c r="Y12" s="14"/>
    </row>
    <row r="13" spans="1:25" s="11" customFormat="1" ht="12" customHeight="1" x14ac:dyDescent="0.25">
      <c r="A13" s="114" t="s">
        <v>211</v>
      </c>
      <c r="B13" s="7"/>
      <c r="C13" s="297">
        <v>0.8</v>
      </c>
      <c r="D13" s="298"/>
      <c r="F13" s="7"/>
      <c r="G13" s="7"/>
      <c r="H13" s="7"/>
      <c r="I13" s="7"/>
      <c r="J13" s="7"/>
      <c r="K13" s="7"/>
      <c r="L13" s="14" t="s">
        <v>25</v>
      </c>
      <c r="M13" s="278"/>
      <c r="N13" s="279"/>
      <c r="T13" s="14" t="s">
        <v>175</v>
      </c>
      <c r="U13" s="139" t="s">
        <v>36</v>
      </c>
      <c r="V13" s="5" t="s">
        <v>124</v>
      </c>
      <c r="W13" s="14"/>
      <c r="X13" s="14"/>
      <c r="Y13" s="14"/>
    </row>
    <row r="14" spans="1:25" s="11" customFormat="1" ht="12" customHeight="1" x14ac:dyDescent="0.25">
      <c r="A14" s="114"/>
      <c r="B14" s="7"/>
      <c r="C14" s="16"/>
      <c r="D14" s="16"/>
      <c r="F14" s="7"/>
      <c r="G14" s="7"/>
      <c r="H14" s="7"/>
      <c r="I14" s="7"/>
      <c r="J14" s="7"/>
      <c r="K14" s="7"/>
      <c r="L14" s="14" t="s">
        <v>0</v>
      </c>
      <c r="M14" s="278"/>
      <c r="N14" s="279"/>
      <c r="T14" s="14" t="s">
        <v>176</v>
      </c>
      <c r="U14" s="139" t="s">
        <v>37</v>
      </c>
      <c r="V14" s="15"/>
      <c r="W14" s="14"/>
      <c r="X14" s="14"/>
      <c r="Y14" s="14"/>
    </row>
    <row r="15" spans="1:25" s="11" customFormat="1" ht="12" customHeight="1" x14ac:dyDescent="0.25">
      <c r="A15" s="200" t="s">
        <v>39</v>
      </c>
      <c r="B15" s="7"/>
      <c r="C15" s="289" t="s">
        <v>40</v>
      </c>
      <c r="D15" s="301"/>
      <c r="F15" s="7"/>
      <c r="G15" s="7"/>
      <c r="H15" s="7"/>
      <c r="I15" s="7"/>
      <c r="J15" s="7"/>
      <c r="K15" s="7"/>
      <c r="L15" s="14" t="s">
        <v>1</v>
      </c>
      <c r="M15" s="278"/>
      <c r="N15" s="279"/>
      <c r="T15" s="14" t="s">
        <v>177</v>
      </c>
      <c r="U15" s="7"/>
      <c r="V15" s="7"/>
      <c r="W15" s="7"/>
      <c r="X15" s="7"/>
    </row>
    <row r="16" spans="1:25" ht="12" customHeight="1" x14ac:dyDescent="0.25">
      <c r="A16" s="114"/>
      <c r="B16" s="11"/>
      <c r="C16" s="11"/>
      <c r="D16" s="11"/>
      <c r="L16" s="14" t="s">
        <v>2</v>
      </c>
      <c r="M16" s="278"/>
      <c r="N16" s="279"/>
      <c r="T16" s="14" t="s">
        <v>178</v>
      </c>
    </row>
    <row r="17" spans="1:26" ht="12" customHeight="1" x14ac:dyDescent="0.25">
      <c r="A17" s="114" t="s">
        <v>32</v>
      </c>
      <c r="C17" s="289" t="s">
        <v>34</v>
      </c>
      <c r="D17" s="301"/>
      <c r="L17" s="15" t="s">
        <v>3</v>
      </c>
      <c r="M17" s="278"/>
      <c r="N17" s="279"/>
      <c r="T17" s="14" t="s">
        <v>179</v>
      </c>
    </row>
    <row r="18" spans="1:26" ht="12" customHeight="1" x14ac:dyDescent="0.25">
      <c r="A18" s="114"/>
      <c r="L18" s="15" t="s">
        <v>26</v>
      </c>
      <c r="M18" s="278"/>
      <c r="N18" s="279"/>
      <c r="T18" s="14" t="s">
        <v>180</v>
      </c>
    </row>
    <row r="19" spans="1:26" ht="12" customHeight="1" x14ac:dyDescent="0.25">
      <c r="A19" s="114" t="s">
        <v>212</v>
      </c>
      <c r="C19" s="289">
        <v>150</v>
      </c>
      <c r="D19" s="301"/>
      <c r="L19" s="15" t="s">
        <v>27</v>
      </c>
      <c r="M19" s="278"/>
      <c r="N19" s="279"/>
      <c r="T19" s="14" t="s">
        <v>201</v>
      </c>
    </row>
    <row r="20" spans="1:26" ht="12" customHeight="1" x14ac:dyDescent="0.25">
      <c r="A20" s="114"/>
      <c r="L20" s="15" t="s">
        <v>28</v>
      </c>
      <c r="M20" s="278"/>
      <c r="N20" s="279"/>
      <c r="T20" s="14" t="s">
        <v>181</v>
      </c>
    </row>
    <row r="21" spans="1:26" ht="12" customHeight="1" x14ac:dyDescent="0.2">
      <c r="A21" s="114"/>
      <c r="B21" s="11"/>
      <c r="C21" s="17"/>
      <c r="D21" s="17"/>
      <c r="E21" s="11"/>
      <c r="L21" s="300"/>
      <c r="M21" s="300"/>
      <c r="N21" s="300"/>
      <c r="T21" s="14" t="s">
        <v>182</v>
      </c>
    </row>
    <row r="22" spans="1:26" ht="12" customHeight="1" x14ac:dyDescent="0.2">
      <c r="A22" s="17"/>
      <c r="T22" s="14" t="s">
        <v>183</v>
      </c>
    </row>
    <row r="23" spans="1:26" ht="12" customHeight="1" x14ac:dyDescent="0.2">
      <c r="A23" s="17"/>
      <c r="T23" s="14" t="s">
        <v>203</v>
      </c>
      <c r="U23" s="18"/>
      <c r="V23" s="18"/>
      <c r="W23" s="18"/>
      <c r="Z23" s="18"/>
    </row>
    <row r="24" spans="1:26" ht="12" customHeight="1" x14ac:dyDescent="0.2">
      <c r="A24" s="17"/>
      <c r="C24" s="16"/>
      <c r="D24" s="16"/>
      <c r="F24" s="294" t="s">
        <v>56</v>
      </c>
      <c r="G24" s="295"/>
      <c r="H24" s="295"/>
      <c r="I24" s="295"/>
      <c r="J24" s="295"/>
      <c r="K24" s="295"/>
      <c r="L24" s="295"/>
      <c r="M24" s="295"/>
      <c r="N24" s="296"/>
      <c r="T24" s="14" t="s">
        <v>184</v>
      </c>
    </row>
    <row r="25" spans="1:26" ht="12" customHeight="1" x14ac:dyDescent="0.2">
      <c r="A25" s="17" t="s">
        <v>213</v>
      </c>
      <c r="C25" s="293">
        <f>IF(C17="sand",'Data Calculation'!C27, IF(C17="Sandy Loam",'Data Calculation'!C28, IF(C17="Loam",'Data Calculation'!C29, IF(C17="Clay Loam",'Data Calculation'!C30, IF(C17="Clay",'Data Calculation'!C31,0)))))</f>
        <v>10.3125</v>
      </c>
      <c r="D25" s="293"/>
      <c r="F25" s="302" t="s">
        <v>220</v>
      </c>
      <c r="G25" s="303"/>
      <c r="H25" s="303"/>
      <c r="I25" s="303"/>
      <c r="J25" s="303"/>
      <c r="K25" s="303"/>
      <c r="L25" s="303"/>
      <c r="M25" s="303"/>
      <c r="N25" s="304"/>
      <c r="P25" s="3"/>
      <c r="T25" s="14" t="s">
        <v>185</v>
      </c>
    </row>
    <row r="26" spans="1:26" ht="12" customHeight="1" x14ac:dyDescent="0.2">
      <c r="A26" s="17"/>
      <c r="F26" s="305"/>
      <c r="G26" s="306"/>
      <c r="H26" s="306"/>
      <c r="I26" s="306"/>
      <c r="J26" s="306"/>
      <c r="K26" s="306"/>
      <c r="L26" s="306"/>
      <c r="M26" s="306"/>
      <c r="N26" s="307"/>
      <c r="T26" s="14" t="s">
        <v>186</v>
      </c>
    </row>
    <row r="27" spans="1:26" ht="12" customHeight="1" x14ac:dyDescent="0.2">
      <c r="A27" s="17" t="s">
        <v>214</v>
      </c>
      <c r="C27" s="292" t="str">
        <f>IF(C17="sand","&gt;20mm/hr", IF(C17="Sandy Loam","10-18mm/hr", IF(C17="Loam","10-15mm/hr", IF(C17="Clay Loam","5-10mm/hr", IF(C17="Clay","&lt;5mm/hr",0)))))</f>
        <v>10-18mm/hr</v>
      </c>
      <c r="D27" s="292"/>
      <c r="F27" s="308"/>
      <c r="G27" s="309"/>
      <c r="H27" s="309"/>
      <c r="I27" s="309"/>
      <c r="J27" s="309"/>
      <c r="K27" s="309"/>
      <c r="L27" s="309"/>
      <c r="M27" s="309"/>
      <c r="N27" s="310"/>
      <c r="T27" s="14" t="s">
        <v>187</v>
      </c>
    </row>
    <row r="28" spans="1:26" ht="12" customHeight="1" x14ac:dyDescent="0.2">
      <c r="A28" s="17"/>
      <c r="F28" s="311"/>
      <c r="G28" s="312"/>
      <c r="H28" s="312"/>
      <c r="I28" s="312"/>
      <c r="J28" s="312"/>
      <c r="K28" s="312"/>
      <c r="L28" s="312"/>
      <c r="M28" s="312"/>
      <c r="N28" s="313"/>
      <c r="T28" s="14" t="s">
        <v>188</v>
      </c>
    </row>
    <row r="29" spans="1:26" ht="12" customHeight="1" x14ac:dyDescent="0.2">
      <c r="A29" s="217" t="s">
        <v>215</v>
      </c>
      <c r="C29" s="293">
        <f>(C25*C7)/1000</f>
        <v>0</v>
      </c>
      <c r="D29" s="293"/>
      <c r="F29" s="311"/>
      <c r="G29" s="312"/>
      <c r="H29" s="312"/>
      <c r="I29" s="312"/>
      <c r="J29" s="312"/>
      <c r="K29" s="312"/>
      <c r="L29" s="312"/>
      <c r="M29" s="312"/>
      <c r="N29" s="313"/>
      <c r="T29" s="14" t="s">
        <v>189</v>
      </c>
    </row>
    <row r="30" spans="1:26" ht="12" customHeight="1" x14ac:dyDescent="0.2">
      <c r="A30" s="121"/>
      <c r="C30" s="19"/>
      <c r="D30" s="19"/>
      <c r="F30" s="314"/>
      <c r="G30" s="315"/>
      <c r="H30" s="315"/>
      <c r="I30" s="315"/>
      <c r="J30" s="315"/>
      <c r="K30" s="315"/>
      <c r="L30" s="315"/>
      <c r="M30" s="315"/>
      <c r="N30" s="316"/>
      <c r="T30" s="14" t="s">
        <v>190</v>
      </c>
    </row>
    <row r="31" spans="1:26" s="20" customFormat="1" ht="23.25" customHeight="1" x14ac:dyDescent="0.2">
      <c r="A31" s="123" t="s">
        <v>125</v>
      </c>
      <c r="B31" s="45" t="s">
        <v>51</v>
      </c>
      <c r="C31" s="45" t="s">
        <v>50</v>
      </c>
      <c r="D31" s="45" t="s">
        <v>50</v>
      </c>
      <c r="E31" s="45" t="s">
        <v>50</v>
      </c>
      <c r="F31" s="45" t="s">
        <v>50</v>
      </c>
      <c r="G31" s="45" t="s">
        <v>50</v>
      </c>
      <c r="H31" s="45" t="s">
        <v>50</v>
      </c>
      <c r="I31" s="45" t="s">
        <v>50</v>
      </c>
      <c r="J31" s="45" t="s">
        <v>50</v>
      </c>
      <c r="K31" s="45" t="s">
        <v>50</v>
      </c>
      <c r="L31" s="45" t="s">
        <v>50</v>
      </c>
      <c r="M31" s="45" t="s">
        <v>51</v>
      </c>
      <c r="T31" s="14" t="s">
        <v>191</v>
      </c>
    </row>
    <row r="32" spans="1:26" s="20" customFormat="1" ht="24.75" customHeight="1" x14ac:dyDescent="0.2">
      <c r="A32" s="122" t="s">
        <v>216</v>
      </c>
      <c r="B32" s="186">
        <f>IF(AND($B$31="Yes",($C$7/10000)*'Data Calculation'!$L$9&gt;0.75*$C$29),($C$7/10000)*'Data Calculation'!$L$9,0)</f>
        <v>0</v>
      </c>
      <c r="C32" s="186">
        <f>IF(AND($C$31="Yes",($C$7/10000)*'Data Calculation'!$L$10&gt;0.75*$C$29),($C$7/10000)*'Data Calculation'!$L$10,0)</f>
        <v>0</v>
      </c>
      <c r="D32" s="186">
        <f>IF(AND($D$31="Yes",($C$7/10000)*'Data Calculation'!$L$11&gt;0.75*$C$29),($C$7/10000)*'Data Calculation'!$L$11,0)</f>
        <v>0</v>
      </c>
      <c r="E32" s="186">
        <f>IF(AND($E$31="Yes",($C$7/10000)*'Data Calculation'!$L$12&gt;0.75*$C$29),($C$7/10000)*'Data Calculation'!$L$12,0)</f>
        <v>0</v>
      </c>
      <c r="F32" s="186">
        <f>IF(AND($F$31="Yes",($C$7/10000)*'Data Calculation'!$L$13&gt;0.75*$C$29),($C$7/10000)*'Data Calculation'!$L$13,0)</f>
        <v>0</v>
      </c>
      <c r="G32" s="186">
        <f>IF(AND($G$31="Yes",($C$7/10000)*'Data Calculation'!$L$14&gt;0.75*$C$29),($C$7/10000)*'Data Calculation'!$L$14,0)</f>
        <v>0</v>
      </c>
      <c r="H32" s="186">
        <f>IF(AND($H$31="Yes",($C$7/10000)*'Data Calculation'!$L$15&gt;0.75*$C$29),($C$7/10000)*'Data Calculation'!$L$15,0)</f>
        <v>0</v>
      </c>
      <c r="I32" s="186">
        <f>IF(AND($I$31="Yes",($C$7/10000)*'Data Calculation'!$L$16&gt;0.75*$C$29),($C$7/10000)*'Data Calculation'!$L$16,0)</f>
        <v>0</v>
      </c>
      <c r="J32" s="186">
        <f>IF(AND($J$31="Yes",($C$7/10000)*'Data Calculation'!$L$17&gt;0.75*$C$29),($C$7/10000)*'Data Calculation'!$L$17,0)</f>
        <v>0</v>
      </c>
      <c r="K32" s="186">
        <f>IF(AND($K$31="Yes",($C$7/10000)*'Data Calculation'!$L$18&gt;0.75*$C$29),($C$7/10000)*'Data Calculation'!$L$18,0)</f>
        <v>0</v>
      </c>
      <c r="L32" s="186">
        <f>IF(AND($L$31="Yes",($C$7/10000)*'Data Calculation'!$L$19&gt;0.75*$C$29),($C$7/10000)*'Data Calculation'!$L$19,0)</f>
        <v>0</v>
      </c>
      <c r="M32" s="186">
        <f>IF(AND($M$31="Yes",($C$7/10000)*'Data Calculation'!$L$20&gt;0.75*$C$29),($C$7/10000)*'Data Calculation'!$L$20,0)</f>
        <v>0</v>
      </c>
      <c r="N32" s="186">
        <f>SUM(B32:M32)</f>
        <v>0</v>
      </c>
      <c r="T32" s="14" t="s">
        <v>192</v>
      </c>
    </row>
    <row r="33" spans="1:20" x14ac:dyDescent="0.2">
      <c r="A33" s="21"/>
      <c r="B33" s="22" t="s">
        <v>21</v>
      </c>
      <c r="C33" s="23" t="s">
        <v>22</v>
      </c>
      <c r="D33" s="23" t="s">
        <v>23</v>
      </c>
      <c r="E33" s="23" t="s">
        <v>24</v>
      </c>
      <c r="F33" s="23" t="s">
        <v>25</v>
      </c>
      <c r="G33" s="23" t="s">
        <v>0</v>
      </c>
      <c r="H33" s="23" t="s">
        <v>1</v>
      </c>
      <c r="I33" s="23" t="s">
        <v>2</v>
      </c>
      <c r="J33" s="23" t="s">
        <v>3</v>
      </c>
      <c r="K33" s="23" t="s">
        <v>26</v>
      </c>
      <c r="L33" s="23" t="s">
        <v>27</v>
      </c>
      <c r="M33" s="23" t="s">
        <v>28</v>
      </c>
      <c r="N33" s="24" t="s">
        <v>42</v>
      </c>
      <c r="T33" s="14" t="s">
        <v>193</v>
      </c>
    </row>
    <row r="34" spans="1:20" s="20" customFormat="1" ht="24.75" customHeight="1" x14ac:dyDescent="0.2">
      <c r="A34" s="49" t="s">
        <v>202</v>
      </c>
      <c r="B34" s="187">
        <f>IF($B$32&gt;0,$B$32/$C$29,0)</f>
        <v>0</v>
      </c>
      <c r="C34" s="187">
        <f>IF($C$32&gt;0,$C$32/$C$29,0)</f>
        <v>0</v>
      </c>
      <c r="D34" s="187">
        <f>IF($D$32&gt;0,$D$32/$C$29,0)</f>
        <v>0</v>
      </c>
      <c r="E34" s="187">
        <f>IF($E$32&gt;0,$E$32/$C$29,0)</f>
        <v>0</v>
      </c>
      <c r="F34" s="187">
        <f>IF($F$32&gt;0,$F$32/$C$29,0)</f>
        <v>0</v>
      </c>
      <c r="G34" s="187">
        <f>IF($G$32&gt;0,$G$32/$C$29,0)</f>
        <v>0</v>
      </c>
      <c r="H34" s="187">
        <f>IF($H$32&gt;0,$H$32/$C$29,0)</f>
        <v>0</v>
      </c>
      <c r="I34" s="187">
        <f>IF($I$32&gt;0,$I$32/$C$29,0)</f>
        <v>0</v>
      </c>
      <c r="J34" s="187">
        <f>IF($J$32&gt;0,$J$32/$C$29,0)</f>
        <v>0</v>
      </c>
      <c r="K34" s="187">
        <f>IF($K$32&gt;0,$K$32/$C$29,0)</f>
        <v>0</v>
      </c>
      <c r="L34" s="187">
        <f t="shared" ref="L34:M34" si="0">IF(L32&gt;0,L32/$C$29,0)</f>
        <v>0</v>
      </c>
      <c r="M34" s="187">
        <f t="shared" si="0"/>
        <v>0</v>
      </c>
      <c r="N34" s="188">
        <f>SUM(B34:M34)</f>
        <v>0</v>
      </c>
      <c r="T34" s="14" t="s">
        <v>194</v>
      </c>
    </row>
    <row r="35" spans="1:20" ht="12" customHeight="1" x14ac:dyDescent="0.25">
      <c r="A35" s="25"/>
      <c r="B35" s="26"/>
      <c r="C35" s="284"/>
      <c r="D35" s="284"/>
      <c r="F35" s="27"/>
      <c r="G35" s="27"/>
      <c r="H35" s="285"/>
      <c r="I35" s="285"/>
      <c r="N35" s="28"/>
      <c r="T35" s="14" t="s">
        <v>195</v>
      </c>
    </row>
    <row r="36" spans="1:20" ht="12.75" customHeight="1" x14ac:dyDescent="0.2">
      <c r="T36" s="14" t="s">
        <v>196</v>
      </c>
    </row>
    <row r="37" spans="1:20" x14ac:dyDescent="0.2">
      <c r="T37" s="14" t="s">
        <v>197</v>
      </c>
    </row>
    <row r="38" spans="1:20" x14ac:dyDescent="0.2">
      <c r="A38" s="29"/>
      <c r="T38" s="14" t="s">
        <v>198</v>
      </c>
    </row>
    <row r="39" spans="1:20" x14ac:dyDescent="0.2">
      <c r="T39" s="14" t="s">
        <v>170</v>
      </c>
    </row>
    <row r="40" spans="1:20" x14ac:dyDescent="0.2">
      <c r="A40" s="30"/>
      <c r="B40" s="30"/>
      <c r="C40" s="30"/>
      <c r="D40" s="30"/>
      <c r="E40" s="30"/>
      <c r="F40" s="30"/>
      <c r="G40" s="30"/>
      <c r="H40" s="30"/>
      <c r="I40" s="30"/>
      <c r="J40" s="30"/>
      <c r="K40" s="30"/>
      <c r="L40" s="30"/>
      <c r="M40" s="30"/>
      <c r="N40" s="30"/>
      <c r="O40" s="30"/>
      <c r="P40" s="30"/>
      <c r="T40" s="14" t="s">
        <v>199</v>
      </c>
    </row>
    <row r="41" spans="1:20" x14ac:dyDescent="0.2">
      <c r="A41" s="30"/>
      <c r="B41" s="30"/>
      <c r="C41" s="30"/>
      <c r="D41" s="30"/>
      <c r="E41" s="30"/>
      <c r="F41" s="30"/>
      <c r="G41" s="30"/>
      <c r="H41" s="30"/>
      <c r="I41" s="30"/>
      <c r="J41" s="30"/>
      <c r="K41" s="30"/>
      <c r="L41" s="30"/>
      <c r="M41" s="30"/>
      <c r="N41" s="30"/>
      <c r="O41" s="30"/>
      <c r="P41" s="30"/>
      <c r="T41" s="14" t="s">
        <v>200</v>
      </c>
    </row>
    <row r="42" spans="1:20" ht="15.75" x14ac:dyDescent="0.2">
      <c r="A42" s="50"/>
      <c r="B42" s="52"/>
      <c r="C42" s="52"/>
      <c r="D42" s="52"/>
      <c r="E42" s="52"/>
      <c r="F42" s="52"/>
      <c r="G42" s="52"/>
      <c r="H42" s="52"/>
      <c r="I42" s="52"/>
      <c r="J42" s="52"/>
      <c r="K42" s="52"/>
      <c r="L42" s="52"/>
      <c r="M42" s="52"/>
      <c r="N42" s="53"/>
      <c r="O42" s="30"/>
      <c r="P42" s="30"/>
    </row>
    <row r="43" spans="1:20" x14ac:dyDescent="0.2">
      <c r="T43" s="11"/>
    </row>
    <row r="44" spans="1:20" x14ac:dyDescent="0.2">
      <c r="T44" s="11"/>
    </row>
    <row r="45" spans="1:20" x14ac:dyDescent="0.2">
      <c r="T45" s="11"/>
    </row>
    <row r="46" spans="1:20" x14ac:dyDescent="0.2">
      <c r="T46" s="11"/>
    </row>
    <row r="47" spans="1:20" x14ac:dyDescent="0.2">
      <c r="T47" s="11"/>
    </row>
    <row r="48" spans="1:20" x14ac:dyDescent="0.2">
      <c r="T48" s="11"/>
    </row>
    <row r="49" spans="20:20" x14ac:dyDescent="0.2">
      <c r="T49" s="11"/>
    </row>
    <row r="50" spans="20:20" x14ac:dyDescent="0.2">
      <c r="T50" s="11"/>
    </row>
    <row r="51" spans="20:20" x14ac:dyDescent="0.2">
      <c r="T51" s="11"/>
    </row>
    <row r="53" spans="20:20" x14ac:dyDescent="0.2">
      <c r="T53"/>
    </row>
  </sheetData>
  <sheetProtection password="CC78" sheet="1" objects="1" scenarios="1" selectLockedCells="1"/>
  <dataConsolidate/>
  <customSheetViews>
    <customSheetView guid="{FE60B2A6-1C61-47EA-82B2-9DE22C5F1C32}" showGridLines="0" hiddenColumns="1">
      <selection activeCell="A2" sqref="A2"/>
      <pageMargins left="0.39" right="0.39" top="0.65" bottom="0.62" header="0.5" footer="0.5"/>
      <pageSetup paperSize="9" orientation="landscape" r:id="rId1"/>
      <headerFooter alignWithMargins="0"/>
    </customSheetView>
  </customSheetViews>
  <mergeCells count="18">
    <mergeCell ref="F25:N27"/>
    <mergeCell ref="F28:N30"/>
    <mergeCell ref="C35:D35"/>
    <mergeCell ref="H35:I35"/>
    <mergeCell ref="C5:N5"/>
    <mergeCell ref="C7:D7"/>
    <mergeCell ref="C11:D11"/>
    <mergeCell ref="C27:D27"/>
    <mergeCell ref="C29:D29"/>
    <mergeCell ref="F24:N24"/>
    <mergeCell ref="C13:D13"/>
    <mergeCell ref="C25:D25"/>
    <mergeCell ref="L7:N7"/>
    <mergeCell ref="L21:N21"/>
    <mergeCell ref="C9:D9"/>
    <mergeCell ref="C15:D15"/>
    <mergeCell ref="C19:D19"/>
    <mergeCell ref="C17:D17"/>
  </mergeCells>
  <phoneticPr fontId="10" type="noConversion"/>
  <conditionalFormatting sqref="B32:N32">
    <cfRule type="cellIs" dxfId="0" priority="1" operator="greaterThan">
      <formula>0</formula>
    </cfRule>
  </conditionalFormatting>
  <dataValidations xWindow="389" yWindow="282" count="17">
    <dataValidation type="list" showInputMessage="1" showErrorMessage="1" sqref="C31:M31">
      <formula1>$Y$10:$Y$11</formula1>
    </dataValidation>
    <dataValidation type="list" allowBlank="1" showInputMessage="1" showErrorMessage="1" promptTitle="Functional Purpose" prompt="Self rate the functional purpose of the turf, remember to take into consideration the amount and the type of use being undertaken on the turf. Self rate your sites using the TQVS rating 1-4 outlined in the IPOS Code of Practice as a guide. " sqref="C9:D9">
      <formula1>$V$10:$V$13</formula1>
    </dataValidation>
    <dataValidation type="whole" allowBlank="1" showInputMessage="1" showErrorMessage="1" promptTitle="Irrigated Area (m2)" prompt="Enter the area of turf under irrigation to determine the irrigation requirements." sqref="C7:D7">
      <formula1>0</formula1>
      <formula2>1000000000000</formula2>
    </dataValidation>
    <dataValidation allowBlank="1" showInputMessage="1" showErrorMessage="1" promptTitle="Distribution Uniformity (DU)" prompt="Select the appropriate DU.The DU relates to the evenness of your system and is determined when your system is audited. Best practice irrigation standards should be set at 80% for over head irrigation &amp; 95% for sub surface." sqref="C13:D13"/>
    <dataValidation type="list" allowBlank="1" showInputMessage="1" showErrorMessage="1" promptTitle="Turf type" prompt="Turf can go into dormancy at different stages of the year. Warm season turf grows with vigour during the warmer months and is encouraged." sqref="C15:D15">
      <formula1>$W$10:$W$12</formula1>
    </dataValidation>
    <dataValidation type="list" allowBlank="1" showInputMessage="1" showErrorMessage="1" promptTitle="Soil Type" prompt="Select the soil type that corresponds to your site. Soils are classified based on their different water holding capacities determined by their pore spacing, therefore require different irrigation scheduling. _x000a_" sqref="C17:D17">
      <formula1>$U$10:$U$14</formula1>
    </dataValidation>
    <dataValidation allowBlank="1" showInputMessage="1" showErrorMessage="1" promptTitle="Root Zone" prompt="The root zone should be set at 150mm or more based on the depth of turf roots into your soil profile. Deeper irrigation makes sure roots are encouraged deeper into the soil profile and the turf is more drought tolerant." sqref="C19:D19"/>
    <dataValidation allowBlank="1" showInputMessage="1" showErrorMessage="1" prompt="Enter the monthly evapotranspiration here. This can be sourced from the link below this table. This will enable the calculator to determine current irrigation requirements. Select the 'current' option under the Region field." sqref="M9"/>
    <dataValidation allowBlank="1" showInputMessage="1" showErrorMessage="1" prompt="Enter the monthly rainfall here. This can be sourced from the link below this table. This will enable the calculator to determine current irrigation requirements. Select the 'current' option under the Region field." sqref="N9"/>
    <dataValidation allowBlank="1" showErrorMessage="1" sqref="A34"/>
    <dataValidation allowBlank="1" showInputMessage="1" showErrorMessage="1" promptTitle="Current Irrigation Requirement" prompt="To calculate the Current Irrigation Requirement for your region refer to the Bureau of Meteorology link below. Enter the Eto and Rainfall for each month from the BoM site into the table.  This table will auto populate the irrigation requirement table." sqref="L7:N7"/>
    <dataValidation allowBlank="1" showInputMessage="1" showErrorMessage="1" promptTitle="Optimal Event" prompt="The Optimal Event is the depth of irrigation required (in mm). Refer to the Code of Practice - Irrigated Public Open Space document for further information." sqref="C25:D25"/>
    <dataValidation allowBlank="1" showInputMessage="1" showErrorMessage="1" promptTitle="Soil Infiltration Rate" prompt="The Soil Infiltration Rate is set at a different mm/hr depending on the soil type- refer to the Code of Practice - Irrigated Public Open Space document for further information." sqref="C27:D27"/>
    <dataValidation allowBlank="1" showInputMessage="1" showErrorMessage="1" promptTitle="Optimal Event (kL)" prompt="The Optimal Event is the approximate amount of water required per each irrigation event. This value is calculated from the site information inputs. Refer to the Code of Practice - Irrigated Public Open Space for further information." sqref="C29:D29"/>
    <dataValidation allowBlank="1" showInputMessage="1" showErrorMessage="1" promptTitle="Property Name" prompt="Enter the name of your organisation and/or oval name." sqref="C5:N5"/>
    <dataValidation type="list" showInputMessage="1" showErrorMessage="1" prompt="This row of drop down lists provides you with the choice to include a month or exclude a month by choosing yes or no.   " sqref="B31">
      <formula1>$Y$10:$Y$11</formula1>
    </dataValidation>
    <dataValidation type="list" allowBlank="1" showInputMessage="1" showErrorMessage="1" promptTitle="BoM Region (Weather Station)" prompt="Select the BoM region that corresponds to the location of the site you are irrigating. If you want to calculate using current data choose the &quot;Current&quot; opt from the drop down then refer to the current irrigation requirement table and follow the prompts._x000a__x000a_" sqref="C11:D11">
      <formula1>$T$10:$T$41</formula1>
    </dataValidation>
  </dataValidations>
  <pageMargins left="0.39370078740157483" right="0.39370078740157483" top="0.6692913385826772" bottom="0.62992125984251968" header="0.51181102362204722" footer="0.51181102362204722"/>
  <pageSetup paperSize="9" scale="85" orientation="landscape" r:id="rId2"/>
  <headerFooter alignWithMargins="0"/>
  <drawing r:id="rId3"/>
  <pictur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4:AS175"/>
  <sheetViews>
    <sheetView topLeftCell="A31" zoomScale="71" zoomScaleNormal="71" workbookViewId="0">
      <selection activeCell="B57" sqref="B57"/>
    </sheetView>
  </sheetViews>
  <sheetFormatPr defaultRowHeight="12.75" x14ac:dyDescent="0.2"/>
  <cols>
    <col min="1" max="1" width="31.42578125" style="1" customWidth="1"/>
    <col min="2" max="2" width="22.42578125" style="1" bestFit="1" customWidth="1"/>
    <col min="3" max="3" width="26.85546875" style="1" bestFit="1" customWidth="1"/>
    <col min="4" max="4" width="22.85546875" style="1" bestFit="1" customWidth="1"/>
    <col min="5" max="5" width="23.28515625" style="1" customWidth="1"/>
    <col min="6" max="6" width="27.42578125" style="1" customWidth="1"/>
    <col min="7" max="7" width="25.140625" style="1" customWidth="1"/>
    <col min="8" max="8" width="25.28515625" style="1" customWidth="1"/>
    <col min="9" max="9" width="25.7109375" style="1" customWidth="1"/>
    <col min="10" max="10" width="23.140625" style="1" customWidth="1"/>
    <col min="11" max="11" width="18.140625" style="1" bestFit="1" customWidth="1"/>
    <col min="12" max="12" width="22.5703125" style="1" bestFit="1" customWidth="1"/>
    <col min="13" max="13" width="20.5703125" style="1" customWidth="1"/>
    <col min="14" max="14" width="14.85546875" style="1" customWidth="1"/>
    <col min="15" max="15" width="16.85546875" style="1" customWidth="1"/>
    <col min="16" max="16" width="18" style="1" customWidth="1"/>
    <col min="17" max="18" width="18.42578125" style="1" customWidth="1"/>
    <col min="19" max="19" width="18.140625" style="1" customWidth="1"/>
    <col min="20" max="21" width="18.28515625" style="1" customWidth="1"/>
    <col min="22" max="26" width="13.42578125" style="1" bestFit="1" customWidth="1"/>
    <col min="27" max="27" width="15.42578125" style="1" customWidth="1"/>
    <col min="28" max="28" width="15" style="1" customWidth="1"/>
    <col min="29" max="29" width="15.42578125" style="1" customWidth="1"/>
    <col min="30" max="30" width="19.5703125" style="1" customWidth="1"/>
    <col min="31" max="32" width="16.85546875" style="1" customWidth="1"/>
    <col min="33" max="33" width="15" style="1" customWidth="1"/>
    <col min="34" max="34" width="14" style="1" customWidth="1"/>
    <col min="35" max="35" width="14.5703125" style="1" customWidth="1"/>
    <col min="36" max="36" width="14.85546875" style="1" customWidth="1"/>
    <col min="37" max="16384" width="9.140625" style="1"/>
  </cols>
  <sheetData>
    <row r="4" spans="1:14" ht="26.25" x14ac:dyDescent="0.4">
      <c r="A4" s="54" t="s">
        <v>55</v>
      </c>
      <c r="B4" s="55"/>
      <c r="C4" s="55"/>
      <c r="D4" s="55"/>
      <c r="E4" s="55"/>
      <c r="F4" s="55"/>
      <c r="G4" s="55"/>
      <c r="H4" s="56"/>
      <c r="I4" s="57"/>
      <c r="J4" s="57"/>
      <c r="K4" s="58"/>
      <c r="L4" s="59"/>
      <c r="M4" s="59"/>
    </row>
    <row r="5" spans="1:14" ht="38.25" customHeight="1" x14ac:dyDescent="0.35">
      <c r="A5" s="60" t="str">
        <f>'Irrigation Calculator'!C11</f>
        <v>Adelaide Apt</v>
      </c>
      <c r="B5" s="55"/>
      <c r="C5" s="55"/>
      <c r="D5" s="55"/>
      <c r="E5" s="55"/>
      <c r="F5" s="55"/>
      <c r="G5" s="55"/>
      <c r="H5" s="61"/>
      <c r="I5" s="57"/>
      <c r="J5" s="57"/>
      <c r="K5" s="57"/>
      <c r="L5" s="57"/>
      <c r="M5" s="57"/>
      <c r="N5" s="2"/>
    </row>
    <row r="6" spans="1:14" ht="18.75" x14ac:dyDescent="0.3">
      <c r="A6" s="62"/>
      <c r="B6" s="22"/>
      <c r="C6" s="63"/>
      <c r="D6" s="23"/>
      <c r="E6" s="23"/>
      <c r="F6" s="63"/>
      <c r="G6" s="23"/>
      <c r="H6" s="64"/>
      <c r="I6" s="63"/>
      <c r="J6" s="23"/>
      <c r="K6" s="23"/>
      <c r="L6" s="23"/>
      <c r="M6" s="18"/>
    </row>
    <row r="7" spans="1:14" ht="63.75" x14ac:dyDescent="0.3">
      <c r="A7" s="62" t="s">
        <v>4</v>
      </c>
      <c r="B7" s="65" t="s">
        <v>5</v>
      </c>
      <c r="C7" s="66" t="s">
        <v>6</v>
      </c>
      <c r="D7" s="65" t="s">
        <v>7</v>
      </c>
      <c r="E7" s="67" t="s">
        <v>8</v>
      </c>
      <c r="F7" s="66" t="s">
        <v>9</v>
      </c>
      <c r="G7" s="67" t="s">
        <v>10</v>
      </c>
      <c r="H7" s="68" t="s">
        <v>11</v>
      </c>
      <c r="I7" s="66" t="s">
        <v>12</v>
      </c>
      <c r="J7" s="67" t="s">
        <v>13</v>
      </c>
      <c r="K7" s="67" t="s">
        <v>14</v>
      </c>
      <c r="L7" s="67" t="s">
        <v>15</v>
      </c>
      <c r="M7" s="18"/>
    </row>
    <row r="8" spans="1:14" ht="27" x14ac:dyDescent="0.3">
      <c r="A8" s="62"/>
      <c r="B8" s="69"/>
      <c r="C8" s="66"/>
      <c r="D8" s="65"/>
      <c r="E8" s="70" t="s">
        <v>16</v>
      </c>
      <c r="F8" s="66"/>
      <c r="G8" s="67"/>
      <c r="H8" s="71" t="s">
        <v>17</v>
      </c>
      <c r="I8" s="72" t="s">
        <v>18</v>
      </c>
      <c r="J8" s="67"/>
      <c r="K8" s="70" t="s">
        <v>19</v>
      </c>
      <c r="L8" s="70" t="s">
        <v>20</v>
      </c>
      <c r="M8" s="18"/>
    </row>
    <row r="9" spans="1:14" ht="15.75" x14ac:dyDescent="0.25">
      <c r="A9" s="73" t="s">
        <v>21</v>
      </c>
      <c r="B9" s="74">
        <f>HLOOKUP('Irrigation Calculator'!$C$11,$B$38:$AG$51,3,FALSE)</f>
        <v>56.772222222222226</v>
      </c>
      <c r="C9" s="75">
        <f>IF('Irrigation Calculator'!$C$15="Warm",0.7, IF('Irrigation Calculator'!$C$15="Cool",0.9, IF('Irrigation Calculator'!$C$15="Bowling Green",0.8,0)))</f>
        <v>0.7</v>
      </c>
      <c r="D9" s="76">
        <f>IF('Irrigation Calculator'!$C$9="TQVS 1",1, IF('Irrigation Calculator'!$C$9="TQVS 2",0.6, IF('Irrigation Calculator'!$C$9="TQVS 3",0.5, IF('Irrigation Calculator'!$C$9="TQVS 4",0.4,0))))</f>
        <v>0.5</v>
      </c>
      <c r="E9" s="74">
        <f t="shared" ref="E9:E20" si="0">B9*C9*D9</f>
        <v>19.870277777777776</v>
      </c>
      <c r="F9" s="74">
        <f>HLOOKUP('Irrigation Calculator'!$C$11,$B$55:$AG$68,3,FALSE)</f>
        <v>59.4</v>
      </c>
      <c r="G9" s="77">
        <v>0.5</v>
      </c>
      <c r="H9" s="78">
        <f>F9*G9</f>
        <v>29.7</v>
      </c>
      <c r="I9" s="79">
        <f t="shared" ref="I9:I20" si="1">E9-H9</f>
        <v>-9.8297222222222231</v>
      </c>
      <c r="J9" s="80">
        <f>'Irrigation Calculator'!$C$13</f>
        <v>0.8</v>
      </c>
      <c r="K9" s="74" t="str">
        <f>IF(I9&gt;0,I9/J9,"0")</f>
        <v>0</v>
      </c>
      <c r="L9" s="81">
        <f>IF(K9&gt;0,K9*10,"0")</f>
        <v>0</v>
      </c>
      <c r="M9" s="18"/>
    </row>
    <row r="10" spans="1:14" ht="15.75" x14ac:dyDescent="0.25">
      <c r="A10" s="73" t="s">
        <v>22</v>
      </c>
      <c r="B10" s="74">
        <f>HLOOKUP('Irrigation Calculator'!$C$11,$B$38:$AG$51,4,FALSE)</f>
        <v>76.472222222222229</v>
      </c>
      <c r="C10" s="75">
        <f>IF('Irrigation Calculator'!$C$15="Warm",0.7, IF('Irrigation Calculator'!$C$15="Cool",0.9, IF('Irrigation Calculator'!$C$15="Bowling Green",0.8,0)))</f>
        <v>0.7</v>
      </c>
      <c r="D10" s="76">
        <f>IF('Irrigation Calculator'!$C$9="TQVS 1",1, IF('Irrigation Calculator'!$C$9="TQVS 2",0.6, IF('Irrigation Calculator'!$C$9="TQVS 3",0.5, IF('Irrigation Calculator'!$C$9="TQVS 4",0.4,0))))</f>
        <v>0.5</v>
      </c>
      <c r="E10" s="74">
        <f t="shared" si="0"/>
        <v>26.765277777777779</v>
      </c>
      <c r="F10" s="74">
        <f>HLOOKUP('Irrigation Calculator'!$C$11,$B$55:$AG$68,4,FALSE)</f>
        <v>50.3</v>
      </c>
      <c r="G10" s="77">
        <v>0.5</v>
      </c>
      <c r="H10" s="78">
        <f t="shared" ref="H10:H20" si="2">F10*0.5</f>
        <v>25.15</v>
      </c>
      <c r="I10" s="79">
        <f t="shared" si="1"/>
        <v>1.6152777777777807</v>
      </c>
      <c r="J10" s="80">
        <f>'Irrigation Calculator'!$C$13</f>
        <v>0.8</v>
      </c>
      <c r="K10" s="74">
        <f t="shared" ref="K10:K20" si="3">IF(I10&gt;0,I10/J10,"0")</f>
        <v>2.0190972222222259</v>
      </c>
      <c r="L10" s="81">
        <f t="shared" ref="L10:L20" si="4">IF(K10&gt;0,K10*10,"0")</f>
        <v>20.190972222222257</v>
      </c>
      <c r="M10" s="18"/>
    </row>
    <row r="11" spans="1:14" ht="15.75" x14ac:dyDescent="0.25">
      <c r="A11" s="73" t="s">
        <v>23</v>
      </c>
      <c r="B11" s="74">
        <f>HLOOKUP('Irrigation Calculator'!$C$11,$B$38:$AG$51,5,FALSE)</f>
        <v>117.27777777777777</v>
      </c>
      <c r="C11" s="75">
        <f>IF('Irrigation Calculator'!$C$15="Warm",0.7, IF('Irrigation Calculator'!$C$15="Cool",0.9, IF('Irrigation Calculator'!$C$15="Bowling Green",0.8,0)))</f>
        <v>0.7</v>
      </c>
      <c r="D11" s="76">
        <f>IF('Irrigation Calculator'!$C$9="TQVS 1",1, IF('Irrigation Calculator'!$C$9="TQVS 2",0.6, IF('Irrigation Calculator'!$C$9="TQVS 3",0.5, IF('Irrigation Calculator'!$C$9="TQVS 4",0.4,0))))</f>
        <v>0.5</v>
      </c>
      <c r="E11" s="74">
        <f t="shared" si="0"/>
        <v>41.047222222222217</v>
      </c>
      <c r="F11" s="74">
        <f>HLOOKUP('Irrigation Calculator'!$C$11,$B$55:$AG$68,5,FALSE)</f>
        <v>44.6</v>
      </c>
      <c r="G11" s="77">
        <v>0.5</v>
      </c>
      <c r="H11" s="78">
        <f t="shared" si="2"/>
        <v>22.3</v>
      </c>
      <c r="I11" s="79">
        <f t="shared" si="1"/>
        <v>18.747222222222216</v>
      </c>
      <c r="J11" s="80">
        <f>'Irrigation Calculator'!$C$13</f>
        <v>0.8</v>
      </c>
      <c r="K11" s="74">
        <f t="shared" si="3"/>
        <v>23.434027777777768</v>
      </c>
      <c r="L11" s="81">
        <f t="shared" si="4"/>
        <v>234.34027777777769</v>
      </c>
      <c r="M11" s="18"/>
    </row>
    <row r="12" spans="1:14" ht="15.75" x14ac:dyDescent="0.25">
      <c r="A12" s="73" t="s">
        <v>24</v>
      </c>
      <c r="B12" s="74">
        <f>HLOOKUP('Irrigation Calculator'!$C$11,$B$38:$AG$51,6,FALSE)</f>
        <v>162.84444444444446</v>
      </c>
      <c r="C12" s="75">
        <f>IF('Irrigation Calculator'!$C$15="Warm",0.7, IF('Irrigation Calculator'!$C$15="Cool",0.9, IF('Irrigation Calculator'!$C$15="Bowling Green",0.8,0)))</f>
        <v>0.7</v>
      </c>
      <c r="D12" s="76">
        <f>IF('Irrigation Calculator'!$C$9="TQVS 1",1, IF('Irrigation Calculator'!$C$9="TQVS 2",0.6, IF('Irrigation Calculator'!$C$9="TQVS 3",0.5, IF('Irrigation Calculator'!$C$9="TQVS 4",0.4,0))))</f>
        <v>0.5</v>
      </c>
      <c r="E12" s="74">
        <f t="shared" si="0"/>
        <v>56.995555555555555</v>
      </c>
      <c r="F12" s="74">
        <f>HLOOKUP('Irrigation Calculator'!$C$11,$B$55:$AG$68,6,FALSE)</f>
        <v>36.6</v>
      </c>
      <c r="G12" s="77">
        <v>0.5</v>
      </c>
      <c r="H12" s="78">
        <f t="shared" si="2"/>
        <v>18.3</v>
      </c>
      <c r="I12" s="79">
        <f t="shared" si="1"/>
        <v>38.695555555555558</v>
      </c>
      <c r="J12" s="80">
        <f>'Irrigation Calculator'!$C$13</f>
        <v>0.8</v>
      </c>
      <c r="K12" s="74">
        <f t="shared" si="3"/>
        <v>48.369444444444447</v>
      </c>
      <c r="L12" s="81">
        <f t="shared" si="4"/>
        <v>483.69444444444446</v>
      </c>
      <c r="M12" s="18"/>
    </row>
    <row r="13" spans="1:14" ht="15.75" x14ac:dyDescent="0.25">
      <c r="A13" s="73" t="s">
        <v>25</v>
      </c>
      <c r="B13" s="74">
        <f>HLOOKUP('Irrigation Calculator'!$C$11,$B$38:$AG$51,7,FALSE)</f>
        <v>192.01111111111112</v>
      </c>
      <c r="C13" s="75">
        <f>IF('Irrigation Calculator'!$C$15="Warm",0.7, IF('Irrigation Calculator'!$C$15="Cool",0.9, IF('Irrigation Calculator'!$C$15="Bowling Green",0.8,0)))</f>
        <v>0.7</v>
      </c>
      <c r="D13" s="76">
        <f>IF('Irrigation Calculator'!$C$9="TQVS 1",1, IF('Irrigation Calculator'!$C$9="TQVS 2",0.6, IF('Irrigation Calculator'!$C$9="TQVS 3",0.5, IF('Irrigation Calculator'!$C$9="TQVS 4",0.4,0))))</f>
        <v>0.5</v>
      </c>
      <c r="E13" s="74">
        <f t="shared" si="0"/>
        <v>67.203888888888883</v>
      </c>
      <c r="F13" s="74">
        <f>HLOOKUP('Irrigation Calculator'!$C$11,$B$55:$AG$68,7,FALSE)</f>
        <v>24.8</v>
      </c>
      <c r="G13" s="77">
        <v>0.5</v>
      </c>
      <c r="H13" s="78">
        <f t="shared" si="2"/>
        <v>12.4</v>
      </c>
      <c r="I13" s="79">
        <f t="shared" si="1"/>
        <v>54.803888888888885</v>
      </c>
      <c r="J13" s="80">
        <f>'Irrigation Calculator'!$C$13</f>
        <v>0.8</v>
      </c>
      <c r="K13" s="74">
        <f t="shared" si="3"/>
        <v>68.504861111111097</v>
      </c>
      <c r="L13" s="81">
        <f t="shared" si="4"/>
        <v>685.04861111111097</v>
      </c>
      <c r="M13" s="18"/>
    </row>
    <row r="14" spans="1:14" ht="15.75" x14ac:dyDescent="0.25">
      <c r="A14" s="73" t="s">
        <v>0</v>
      </c>
      <c r="B14" s="74">
        <f>HLOOKUP('Irrigation Calculator'!$C$11,$B$38:$AG$51,8,FALSE)</f>
        <v>219.00000000000003</v>
      </c>
      <c r="C14" s="75">
        <f>IF('Irrigation Calculator'!$C$15="Warm",0.7, IF('Irrigation Calculator'!$C$15="Cool",0.9, IF('Irrigation Calculator'!$C$15="Bowling Green",0.8,0)))</f>
        <v>0.7</v>
      </c>
      <c r="D14" s="76">
        <f>IF('Irrigation Calculator'!$C$9="TQVS 1",1, IF('Irrigation Calculator'!$C$9="TQVS 2",0.6, IF('Irrigation Calculator'!$C$9="TQVS 3",0.5, IF('Irrigation Calculator'!$C$9="TQVS 4",0.4,0))))</f>
        <v>0.5</v>
      </c>
      <c r="E14" s="74">
        <f t="shared" si="0"/>
        <v>76.650000000000006</v>
      </c>
      <c r="F14" s="74">
        <f>HLOOKUP('Irrigation Calculator'!$C$11,$B$55:$AG$68,8,FALSE)</f>
        <v>23.4</v>
      </c>
      <c r="G14" s="77">
        <v>0.5</v>
      </c>
      <c r="H14" s="78">
        <f t="shared" si="2"/>
        <v>11.7</v>
      </c>
      <c r="I14" s="79">
        <f t="shared" si="1"/>
        <v>64.95</v>
      </c>
      <c r="J14" s="80">
        <f>'Irrigation Calculator'!$C$13</f>
        <v>0.8</v>
      </c>
      <c r="K14" s="74">
        <f t="shared" si="3"/>
        <v>81.1875</v>
      </c>
      <c r="L14" s="81">
        <f t="shared" si="4"/>
        <v>811.875</v>
      </c>
      <c r="M14" s="18"/>
    </row>
    <row r="15" spans="1:14" ht="15.75" x14ac:dyDescent="0.25">
      <c r="A15" s="73" t="s">
        <v>1</v>
      </c>
      <c r="B15" s="74">
        <f>HLOOKUP('Irrigation Calculator'!$C$11,$B$38:$AG$51,9,FALSE)</f>
        <v>233.4111111111111</v>
      </c>
      <c r="C15" s="75">
        <f>IF('Irrigation Calculator'!$C$15="Warm",0.7, IF('Irrigation Calculator'!$C$15="Cool",0.9, IF('Irrigation Calculator'!$C$15="Bowling Green",0.8,0)))</f>
        <v>0.7</v>
      </c>
      <c r="D15" s="76">
        <f>IF('Irrigation Calculator'!$C$9="TQVS 1",1, IF('Irrigation Calculator'!$C$9="TQVS 2",0.6, IF('Irrigation Calculator'!$C$9="TQVS 3",0.5, IF('Irrigation Calculator'!$C$9="TQVS 4",0.4,0))))</f>
        <v>0.5</v>
      </c>
      <c r="E15" s="74">
        <f t="shared" si="0"/>
        <v>81.693888888888878</v>
      </c>
      <c r="F15" s="74">
        <f>HLOOKUP('Irrigation Calculator'!$C$11,$B$55:$AG$68,9,FALSE)</f>
        <v>17.5</v>
      </c>
      <c r="G15" s="77">
        <v>0.5</v>
      </c>
      <c r="H15" s="78">
        <f t="shared" si="2"/>
        <v>8.75</v>
      </c>
      <c r="I15" s="79">
        <f t="shared" si="1"/>
        <v>72.943888888888878</v>
      </c>
      <c r="J15" s="80">
        <f>'Irrigation Calculator'!$C$13</f>
        <v>0.8</v>
      </c>
      <c r="K15" s="74">
        <f t="shared" si="3"/>
        <v>91.179861111111094</v>
      </c>
      <c r="L15" s="81">
        <f t="shared" si="4"/>
        <v>911.79861111111097</v>
      </c>
      <c r="M15" s="18"/>
    </row>
    <row r="16" spans="1:14" ht="15.75" x14ac:dyDescent="0.25">
      <c r="A16" s="73" t="s">
        <v>2</v>
      </c>
      <c r="B16" s="74">
        <f>HLOOKUP('Irrigation Calculator'!$C$11,$B$38:$AG$51,10,FALSE)</f>
        <v>188.19999999999996</v>
      </c>
      <c r="C16" s="75">
        <f>IF('Irrigation Calculator'!$C$15="Warm",0.7, IF('Irrigation Calculator'!$C$15="Cool",0.9, IF('Irrigation Calculator'!$C$15="Bowling Green",0.8,0)))</f>
        <v>0.7</v>
      </c>
      <c r="D16" s="76">
        <f>IF('Irrigation Calculator'!$C$9="TQVS 1",1, IF('Irrigation Calculator'!$C$9="TQVS 2",0.6, IF('Irrigation Calculator'!$C$9="TQVS 3",0.5, IF('Irrigation Calculator'!$C$9="TQVS 4",0.4,0))))</f>
        <v>0.5</v>
      </c>
      <c r="E16" s="74">
        <f t="shared" si="0"/>
        <v>65.869999999999976</v>
      </c>
      <c r="F16" s="74">
        <f>HLOOKUP('Irrigation Calculator'!$C$11,$B$55:$AG$68,10,FALSE)</f>
        <v>18.899999999999999</v>
      </c>
      <c r="G16" s="77">
        <v>0.5</v>
      </c>
      <c r="H16" s="78">
        <f t="shared" si="2"/>
        <v>9.4499999999999993</v>
      </c>
      <c r="I16" s="79">
        <f t="shared" si="1"/>
        <v>56.419999999999973</v>
      </c>
      <c r="J16" s="80">
        <f>'Irrigation Calculator'!$C$13</f>
        <v>0.8</v>
      </c>
      <c r="K16" s="74">
        <f t="shared" si="3"/>
        <v>70.524999999999963</v>
      </c>
      <c r="L16" s="81">
        <f t="shared" si="4"/>
        <v>705.24999999999966</v>
      </c>
      <c r="M16" s="18"/>
    </row>
    <row r="17" spans="1:13" ht="15.75" x14ac:dyDescent="0.25">
      <c r="A17" s="73" t="s">
        <v>3</v>
      </c>
      <c r="B17" s="74">
        <f>HLOOKUP('Irrigation Calculator'!$C$11,$B$38:$AG$51,11,FALSE)</f>
        <v>157.49444444444444</v>
      </c>
      <c r="C17" s="75">
        <f>IF('Irrigation Calculator'!$C$15="Warm",0.7, IF('Irrigation Calculator'!$C$15="Cool",0.9, IF('Irrigation Calculator'!$C$15="Bowling Green",0.8,0)))</f>
        <v>0.7</v>
      </c>
      <c r="D17" s="76">
        <f>IF('Irrigation Calculator'!$C$9="TQVS 1",1, IF('Irrigation Calculator'!$C$9="TQVS 2",0.6, IF('Irrigation Calculator'!$C$9="TQVS 3",0.5, IF('Irrigation Calculator'!$C$9="TQVS 4",0.4,0))))</f>
        <v>0.5</v>
      </c>
      <c r="E17" s="74">
        <f t="shared" si="0"/>
        <v>55.123055555555553</v>
      </c>
      <c r="F17" s="74">
        <f>HLOOKUP('Irrigation Calculator'!$C$11,$B$55:$AG$68,11,FALSE)</f>
        <v>21.8</v>
      </c>
      <c r="G17" s="77">
        <v>0.5</v>
      </c>
      <c r="H17" s="78">
        <f t="shared" si="2"/>
        <v>10.9</v>
      </c>
      <c r="I17" s="79">
        <f t="shared" si="1"/>
        <v>44.223055555555554</v>
      </c>
      <c r="J17" s="80">
        <f>'Irrigation Calculator'!$C$13</f>
        <v>0.8</v>
      </c>
      <c r="K17" s="74">
        <f t="shared" si="3"/>
        <v>55.278819444444437</v>
      </c>
      <c r="L17" s="81">
        <f t="shared" si="4"/>
        <v>552.78819444444434</v>
      </c>
      <c r="M17" s="18"/>
    </row>
    <row r="18" spans="1:13" ht="15.75" x14ac:dyDescent="0.25">
      <c r="A18" s="73" t="s">
        <v>26</v>
      </c>
      <c r="B18" s="74">
        <f>HLOOKUP('Irrigation Calculator'!$C$11,$B$38:$AG$51,12,FALSE)</f>
        <v>108.77777777777777</v>
      </c>
      <c r="C18" s="75">
        <f>IF('Irrigation Calculator'!$C$15="Warm",0.7, IF('Irrigation Calculator'!$C$15="Cool",0.9, IF('Irrigation Calculator'!$C$15="Bowling Green",0.8,0)))</f>
        <v>0.7</v>
      </c>
      <c r="D18" s="76">
        <f>IF('Irrigation Calculator'!$C$9="TQVS 1",1, IF('Irrigation Calculator'!$C$9="TQVS 2",0.6, IF('Irrigation Calculator'!$C$9="TQVS 3",0.5, IF('Irrigation Calculator'!$C$9="TQVS 4",0.4,0))))</f>
        <v>0.5</v>
      </c>
      <c r="E18" s="74">
        <f t="shared" si="0"/>
        <v>38.072222222222216</v>
      </c>
      <c r="F18" s="74">
        <f>HLOOKUP('Irrigation Calculator'!$C$11,$B$55:$AG$68,12,FALSE)</f>
        <v>35.299999999999997</v>
      </c>
      <c r="G18" s="77">
        <v>0.5</v>
      </c>
      <c r="H18" s="78">
        <f t="shared" si="2"/>
        <v>17.649999999999999</v>
      </c>
      <c r="I18" s="79">
        <f t="shared" si="1"/>
        <v>20.422222222222217</v>
      </c>
      <c r="J18" s="80">
        <f>'Irrigation Calculator'!$C$13</f>
        <v>0.8</v>
      </c>
      <c r="K18" s="74">
        <f t="shared" si="3"/>
        <v>25.527777777777771</v>
      </c>
      <c r="L18" s="81">
        <f t="shared" si="4"/>
        <v>255.27777777777771</v>
      </c>
      <c r="M18" s="82"/>
    </row>
    <row r="19" spans="1:13" ht="15.75" x14ac:dyDescent="0.25">
      <c r="A19" s="73" t="s">
        <v>27</v>
      </c>
      <c r="B19" s="74">
        <f>HLOOKUP('Irrigation Calculator'!$C$11,$B$38:$AG$51,13,FALSE)</f>
        <v>73.87777777777778</v>
      </c>
      <c r="C19" s="75">
        <f>IF('Irrigation Calculator'!$C$15="Warm",0.7, IF('Irrigation Calculator'!$C$15="Cool",0.9, IF('Irrigation Calculator'!$C$15="Bowling Green",0.8,0)))</f>
        <v>0.7</v>
      </c>
      <c r="D19" s="76">
        <f>IF('Irrigation Calculator'!$C$9="TQVS 1",1, IF('Irrigation Calculator'!$C$9="TQVS 2",0.6, IF('Irrigation Calculator'!$C$9="TQVS 3",0.5, IF('Irrigation Calculator'!$C$9="TQVS 4",0.4,0))))</f>
        <v>0.5</v>
      </c>
      <c r="E19" s="74">
        <f t="shared" si="0"/>
        <v>25.857222222222223</v>
      </c>
      <c r="F19" s="74">
        <f>HLOOKUP('Irrigation Calculator'!$C$11,$B$55:$AG$68,13,FALSE)</f>
        <v>54.1</v>
      </c>
      <c r="G19" s="77">
        <v>0.5</v>
      </c>
      <c r="H19" s="78">
        <f t="shared" si="2"/>
        <v>27.05</v>
      </c>
      <c r="I19" s="79">
        <f t="shared" si="1"/>
        <v>-1.1927777777777777</v>
      </c>
      <c r="J19" s="80">
        <f>'Irrigation Calculator'!$C$13</f>
        <v>0.8</v>
      </c>
      <c r="K19" s="74" t="str">
        <f t="shared" si="3"/>
        <v>0</v>
      </c>
      <c r="L19" s="81">
        <f t="shared" si="4"/>
        <v>0</v>
      </c>
      <c r="M19" s="18"/>
    </row>
    <row r="20" spans="1:13" ht="15.75" x14ac:dyDescent="0.25">
      <c r="A20" s="73" t="s">
        <v>28</v>
      </c>
      <c r="B20" s="74">
        <f>HLOOKUP('Irrigation Calculator'!$C$11,$B$38:$AG$51,14,FALSE)</f>
        <v>51.822222222222223</v>
      </c>
      <c r="C20" s="75">
        <f>IF('Irrigation Calculator'!$C$15="Warm",0.7, IF('Irrigation Calculator'!$C$15="Cool",0.9, IF('Irrigation Calculator'!$C$15="Bowling Green",0.8,0)))</f>
        <v>0.7</v>
      </c>
      <c r="D20" s="76">
        <f>IF('Irrigation Calculator'!$C$9="TQVS 1",1, IF('Irrigation Calculator'!$C$9="TQVS 2",0.6, IF('Irrigation Calculator'!$C$9="TQVS 3",0.5, IF('Irrigation Calculator'!$C$9="TQVS 4",0.4,0))))</f>
        <v>0.5</v>
      </c>
      <c r="E20" s="74">
        <f t="shared" si="0"/>
        <v>18.137777777777778</v>
      </c>
      <c r="F20" s="74">
        <f>HLOOKUP('Irrigation Calculator'!$C$11,$B$55:$AG$68,14,FALSE)</f>
        <v>56.2</v>
      </c>
      <c r="G20" s="77">
        <v>0.5</v>
      </c>
      <c r="H20" s="78">
        <f t="shared" si="2"/>
        <v>28.1</v>
      </c>
      <c r="I20" s="79">
        <f t="shared" si="1"/>
        <v>-9.9622222222222234</v>
      </c>
      <c r="J20" s="80">
        <f>'Irrigation Calculator'!$C$13</f>
        <v>0.8</v>
      </c>
      <c r="K20" s="74" t="str">
        <f t="shared" si="3"/>
        <v>0</v>
      </c>
      <c r="L20" s="81">
        <f t="shared" si="4"/>
        <v>0</v>
      </c>
      <c r="M20" s="18"/>
    </row>
    <row r="21" spans="1:13" ht="16.5" thickBot="1" x14ac:dyDescent="0.3">
      <c r="A21" s="83" t="s">
        <v>29</v>
      </c>
      <c r="B21" s="84">
        <f>SUM(B9:B20)</f>
        <v>1637.9611111111112</v>
      </c>
      <c r="C21" s="85"/>
      <c r="D21" s="86"/>
      <c r="E21" s="87">
        <f>SUM(E9:E20)</f>
        <v>573.28638888888884</v>
      </c>
      <c r="F21" s="88">
        <f>SUM(F9:F20)</f>
        <v>442.90000000000003</v>
      </c>
      <c r="G21" s="89"/>
      <c r="H21" s="90">
        <f>SUM(H9:H20)</f>
        <v>221.45000000000002</v>
      </c>
      <c r="I21" s="91">
        <f>SUM(I9:I20)</f>
        <v>351.83638888888879</v>
      </c>
      <c r="J21" s="92"/>
      <c r="K21" s="93">
        <f>SUM(K9:K20)</f>
        <v>466.02638888888879</v>
      </c>
      <c r="L21" s="94">
        <f>SUM(L9:L20)</f>
        <v>4660.2638888888869</v>
      </c>
      <c r="M21" s="18"/>
    </row>
    <row r="22" spans="1:13" ht="15.75" x14ac:dyDescent="0.2">
      <c r="A22" s="95"/>
      <c r="B22" s="96"/>
      <c r="C22" s="97"/>
      <c r="D22" s="98"/>
      <c r="E22" s="99"/>
      <c r="F22" s="96"/>
      <c r="G22" s="98"/>
      <c r="H22" s="100"/>
      <c r="I22" s="101"/>
      <c r="J22" s="102"/>
      <c r="K22" s="103"/>
      <c r="L22" s="104"/>
      <c r="M22" s="18"/>
    </row>
    <row r="23" spans="1:13" x14ac:dyDescent="0.2">
      <c r="A23" s="18"/>
      <c r="B23" s="18"/>
      <c r="C23" s="18"/>
      <c r="D23" s="18"/>
      <c r="E23" s="18"/>
      <c r="F23" s="18"/>
      <c r="G23" s="18"/>
      <c r="H23" s="18"/>
      <c r="I23" s="18"/>
      <c r="J23" s="18"/>
      <c r="K23" s="18"/>
      <c r="L23" s="18"/>
      <c r="M23" s="18"/>
    </row>
    <row r="24" spans="1:13" x14ac:dyDescent="0.2">
      <c r="A24" s="18"/>
      <c r="B24" s="18"/>
      <c r="C24" s="18"/>
      <c r="D24" s="18"/>
      <c r="E24" s="18"/>
      <c r="F24" s="18"/>
      <c r="G24" s="18"/>
      <c r="H24" s="18"/>
      <c r="I24" s="18"/>
      <c r="J24" s="18"/>
      <c r="K24" s="18"/>
      <c r="L24" s="18"/>
      <c r="M24" s="18"/>
    </row>
    <row r="25" spans="1:13" x14ac:dyDescent="0.2">
      <c r="A25" s="105" t="s">
        <v>43</v>
      </c>
      <c r="B25" s="105" t="s">
        <v>44</v>
      </c>
      <c r="C25" s="105" t="s">
        <v>45</v>
      </c>
      <c r="D25" s="18"/>
      <c r="E25" s="18"/>
      <c r="F25" s="18"/>
      <c r="G25" s="18"/>
      <c r="H25" s="18"/>
      <c r="I25" s="18"/>
      <c r="J25" s="18"/>
      <c r="K25" s="18"/>
      <c r="L25" s="18"/>
      <c r="M25" s="18"/>
    </row>
    <row r="26" spans="1:13" ht="15.75" x14ac:dyDescent="0.25">
      <c r="A26" s="106"/>
      <c r="B26" s="106"/>
      <c r="C26" s="106"/>
      <c r="D26" s="18"/>
      <c r="E26" s="18"/>
      <c r="F26" s="18"/>
      <c r="G26" s="18"/>
      <c r="H26" s="18"/>
      <c r="I26" s="107"/>
      <c r="J26" s="18"/>
      <c r="K26" s="18"/>
      <c r="L26" s="18"/>
      <c r="M26" s="18"/>
    </row>
    <row r="27" spans="1:13" ht="15.75" x14ac:dyDescent="0.25">
      <c r="A27" s="106" t="s">
        <v>33</v>
      </c>
      <c r="B27" s="106">
        <v>0.06</v>
      </c>
      <c r="C27" s="106">
        <f>B27*'Irrigation Calculator'!$C$19:$D$19*0.5/'Irrigation Calculator'!$C$13:$D$13</f>
        <v>5.625</v>
      </c>
      <c r="D27" s="18"/>
      <c r="E27" s="18"/>
      <c r="F27" s="18"/>
      <c r="G27" s="18"/>
      <c r="H27" s="18"/>
      <c r="I27" s="107"/>
      <c r="J27" s="7"/>
      <c r="K27" s="7"/>
      <c r="L27" s="7"/>
      <c r="M27" s="7"/>
    </row>
    <row r="28" spans="1:13" ht="15.75" x14ac:dyDescent="0.25">
      <c r="A28" s="106" t="s">
        <v>34</v>
      </c>
      <c r="B28" s="106">
        <v>0.11</v>
      </c>
      <c r="C28" s="106">
        <f>B28*'Irrigation Calculator'!$C$19:$D$19*0.5/'Irrigation Calculator'!$C$13:$D$13</f>
        <v>10.3125</v>
      </c>
      <c r="D28" s="18"/>
      <c r="E28" s="18"/>
      <c r="F28" s="18"/>
      <c r="G28" s="18"/>
      <c r="H28" s="18"/>
      <c r="I28" s="107"/>
      <c r="J28" s="7"/>
      <c r="K28" s="7"/>
      <c r="L28" s="7"/>
      <c r="M28" s="7"/>
    </row>
    <row r="29" spans="1:13" ht="15.75" x14ac:dyDescent="0.25">
      <c r="A29" s="106" t="s">
        <v>35</v>
      </c>
      <c r="B29" s="106">
        <v>0.15</v>
      </c>
      <c r="C29" s="106">
        <f>B29*'Irrigation Calculator'!$C$19:$D$19*0.5/'Irrigation Calculator'!$C$13:$D$13</f>
        <v>14.0625</v>
      </c>
      <c r="D29" s="11"/>
      <c r="E29" s="18"/>
      <c r="F29" s="18"/>
      <c r="G29" s="18"/>
      <c r="H29" s="18"/>
      <c r="I29" s="107"/>
      <c r="J29" s="7"/>
      <c r="K29" s="7"/>
      <c r="L29" s="7"/>
      <c r="M29" s="7"/>
    </row>
    <row r="30" spans="1:13" ht="15.75" x14ac:dyDescent="0.25">
      <c r="A30" s="106" t="s">
        <v>36</v>
      </c>
      <c r="B30" s="106">
        <v>0.18</v>
      </c>
      <c r="C30" s="106">
        <f>B30*'Irrigation Calculator'!$C$19:$D$19*0.5/'Irrigation Calculator'!$C$13:$D$13</f>
        <v>16.875</v>
      </c>
      <c r="D30" s="7"/>
      <c r="E30" s="18"/>
      <c r="F30" s="18"/>
      <c r="G30" s="18"/>
      <c r="H30" s="18"/>
      <c r="I30" s="107"/>
      <c r="J30" s="7"/>
      <c r="K30" s="7"/>
      <c r="L30" s="7"/>
      <c r="M30" s="7"/>
    </row>
    <row r="31" spans="1:13" ht="15.75" x14ac:dyDescent="0.25">
      <c r="A31" s="106" t="s">
        <v>37</v>
      </c>
      <c r="B31" s="106">
        <v>0.15</v>
      </c>
      <c r="C31" s="106">
        <f>B31*'Irrigation Calculator'!$C$19:$D$19*0.5/'Irrigation Calculator'!$C$13:$D$13</f>
        <v>14.0625</v>
      </c>
      <c r="D31" s="7"/>
      <c r="E31" s="18"/>
      <c r="F31" s="18"/>
      <c r="G31" s="18"/>
      <c r="H31" s="18"/>
      <c r="I31" s="107"/>
      <c r="J31" s="7"/>
      <c r="K31" s="7"/>
      <c r="L31" s="7"/>
      <c r="M31" s="7"/>
    </row>
    <row r="32" spans="1:13" ht="15.75" x14ac:dyDescent="0.25">
      <c r="A32" s="18"/>
      <c r="B32" s="18"/>
      <c r="C32" s="18"/>
      <c r="D32" s="7"/>
      <c r="E32" s="18"/>
      <c r="F32" s="18"/>
      <c r="G32" s="18"/>
      <c r="H32" s="18"/>
      <c r="I32" s="107"/>
      <c r="J32" s="7"/>
      <c r="K32" s="7"/>
      <c r="L32" s="7"/>
      <c r="M32" s="7"/>
    </row>
    <row r="33" spans="1:45" ht="15.75" x14ac:dyDescent="0.25">
      <c r="A33" s="18"/>
      <c r="B33" s="18"/>
      <c r="C33" s="18"/>
      <c r="D33" s="7"/>
      <c r="E33" s="18"/>
      <c r="F33" s="18"/>
      <c r="G33" s="18"/>
      <c r="H33" s="18"/>
      <c r="I33" s="107"/>
      <c r="J33" s="7"/>
      <c r="K33" s="7"/>
      <c r="L33" s="7"/>
      <c r="M33" s="7"/>
    </row>
    <row r="34" spans="1:45" ht="15.75" x14ac:dyDescent="0.25">
      <c r="A34" s="18"/>
      <c r="B34" s="18"/>
      <c r="C34" s="18"/>
      <c r="D34" s="7"/>
      <c r="E34" s="18"/>
      <c r="F34" s="18"/>
      <c r="G34" s="18"/>
      <c r="H34" s="18"/>
      <c r="I34" s="107"/>
      <c r="J34" s="7"/>
      <c r="K34" s="7"/>
      <c r="L34" s="7"/>
      <c r="M34" s="7"/>
    </row>
    <row r="35" spans="1:45" ht="26.25" x14ac:dyDescent="0.4">
      <c r="A35" s="54" t="s">
        <v>57</v>
      </c>
      <c r="B35" s="18"/>
      <c r="C35" s="18"/>
      <c r="D35" s="18"/>
      <c r="E35" s="18"/>
      <c r="F35" s="18"/>
      <c r="G35" s="18"/>
      <c r="H35" s="18"/>
      <c r="I35" s="107"/>
      <c r="J35" s="7"/>
      <c r="K35" s="7"/>
      <c r="L35" s="7"/>
      <c r="M35" s="7"/>
    </row>
    <row r="36" spans="1:45" ht="15.75" x14ac:dyDescent="0.25">
      <c r="A36" s="113" t="s">
        <v>219</v>
      </c>
      <c r="B36" s="18"/>
      <c r="C36" s="18"/>
      <c r="D36" s="18"/>
      <c r="E36" s="18"/>
      <c r="F36" s="18"/>
      <c r="G36" s="18"/>
      <c r="H36" s="18"/>
      <c r="I36" s="107"/>
      <c r="J36" s="7"/>
      <c r="K36" s="7"/>
      <c r="L36" s="7"/>
      <c r="M36" s="7"/>
    </row>
    <row r="37" spans="1:45" ht="15.75" x14ac:dyDescent="0.25">
      <c r="B37" s="108"/>
      <c r="C37" s="108"/>
      <c r="D37" s="108"/>
      <c r="E37" s="108"/>
      <c r="F37" s="108"/>
      <c r="G37" s="18"/>
      <c r="H37" s="7"/>
      <c r="I37" s="107"/>
      <c r="J37" s="7"/>
      <c r="K37" s="7"/>
      <c r="L37" s="7"/>
      <c r="M37" s="7"/>
      <c r="AS37" s="1" t="s">
        <v>171</v>
      </c>
    </row>
    <row r="38" spans="1:45" ht="30.75" thickBot="1" x14ac:dyDescent="0.3">
      <c r="A38" s="18"/>
      <c r="B38" s="14" t="s">
        <v>172</v>
      </c>
      <c r="C38" s="15" t="s">
        <v>173</v>
      </c>
      <c r="D38" s="15" t="s">
        <v>174</v>
      </c>
      <c r="E38" s="15" t="s">
        <v>175</v>
      </c>
      <c r="F38" s="15" t="s">
        <v>176</v>
      </c>
      <c r="G38" s="15" t="s">
        <v>177</v>
      </c>
      <c r="H38" s="260" t="s">
        <v>178</v>
      </c>
      <c r="I38" s="260" t="s">
        <v>179</v>
      </c>
      <c r="J38" s="260" t="s">
        <v>180</v>
      </c>
      <c r="K38" s="262" t="s">
        <v>201</v>
      </c>
      <c r="L38" s="260" t="s">
        <v>181</v>
      </c>
      <c r="M38" s="260" t="s">
        <v>182</v>
      </c>
      <c r="N38" s="260" t="s">
        <v>183</v>
      </c>
      <c r="O38" s="260" t="s">
        <v>203</v>
      </c>
      <c r="P38" s="260" t="s">
        <v>184</v>
      </c>
      <c r="Q38" s="260" t="s">
        <v>185</v>
      </c>
      <c r="R38" s="260" t="s">
        <v>186</v>
      </c>
      <c r="S38" s="260" t="s">
        <v>187</v>
      </c>
      <c r="T38" s="260" t="s">
        <v>188</v>
      </c>
      <c r="U38" s="260" t="s">
        <v>189</v>
      </c>
      <c r="V38" s="260" t="s">
        <v>190</v>
      </c>
      <c r="W38" s="260" t="s">
        <v>191</v>
      </c>
      <c r="X38" s="260" t="s">
        <v>192</v>
      </c>
      <c r="Y38" s="260" t="s">
        <v>193</v>
      </c>
      <c r="Z38" s="260" t="s">
        <v>194</v>
      </c>
      <c r="AA38" s="260" t="s">
        <v>195</v>
      </c>
      <c r="AB38" s="260" t="s">
        <v>196</v>
      </c>
      <c r="AC38" s="260" t="s">
        <v>197</v>
      </c>
      <c r="AD38" s="261" t="s">
        <v>198</v>
      </c>
      <c r="AE38" s="261" t="s">
        <v>170</v>
      </c>
      <c r="AF38" s="260" t="s">
        <v>199</v>
      </c>
      <c r="AG38" s="262" t="s">
        <v>200</v>
      </c>
      <c r="AS38" s="1" t="s">
        <v>133</v>
      </c>
    </row>
    <row r="39" spans="1:45" ht="30" x14ac:dyDescent="0.25">
      <c r="A39" s="116" t="s">
        <v>53</v>
      </c>
      <c r="B39" s="118" t="s">
        <v>31</v>
      </c>
      <c r="C39" s="118" t="s">
        <v>31</v>
      </c>
      <c r="D39" s="119" t="s">
        <v>31</v>
      </c>
      <c r="E39" s="119" t="s">
        <v>31</v>
      </c>
      <c r="F39" s="119" t="s">
        <v>31</v>
      </c>
      <c r="G39" s="118" t="s">
        <v>31</v>
      </c>
      <c r="H39" s="272" t="s">
        <v>31</v>
      </c>
      <c r="I39" s="263" t="s">
        <v>31</v>
      </c>
      <c r="J39" s="263" t="s">
        <v>31</v>
      </c>
      <c r="K39" s="270" t="s">
        <v>31</v>
      </c>
      <c r="L39" s="272" t="s">
        <v>31</v>
      </c>
      <c r="M39" s="263" t="s">
        <v>31</v>
      </c>
      <c r="N39" s="263" t="s">
        <v>31</v>
      </c>
      <c r="O39" s="274" t="s">
        <v>31</v>
      </c>
      <c r="P39" s="272" t="s">
        <v>31</v>
      </c>
      <c r="Q39" s="263" t="s">
        <v>31</v>
      </c>
      <c r="R39" s="263" t="s">
        <v>31</v>
      </c>
      <c r="S39" s="274" t="s">
        <v>31</v>
      </c>
      <c r="T39" s="272" t="s">
        <v>31</v>
      </c>
      <c r="U39" s="263" t="s">
        <v>31</v>
      </c>
      <c r="V39" s="263" t="s">
        <v>31</v>
      </c>
      <c r="W39" s="263" t="s">
        <v>31</v>
      </c>
      <c r="X39" s="272" t="s">
        <v>31</v>
      </c>
      <c r="Y39" s="263" t="s">
        <v>31</v>
      </c>
      <c r="Z39" s="274" t="s">
        <v>31</v>
      </c>
      <c r="AA39" s="263" t="s">
        <v>31</v>
      </c>
      <c r="AB39" s="263" t="s">
        <v>31</v>
      </c>
      <c r="AC39" s="274" t="s">
        <v>31</v>
      </c>
      <c r="AD39" s="263" t="s">
        <v>31</v>
      </c>
      <c r="AE39" s="264" t="s">
        <v>31</v>
      </c>
      <c r="AF39" s="263" t="s">
        <v>31</v>
      </c>
      <c r="AG39" s="263" t="s">
        <v>31</v>
      </c>
      <c r="AS39" s="1" t="s">
        <v>134</v>
      </c>
    </row>
    <row r="40" spans="1:45" ht="15.75" x14ac:dyDescent="0.25">
      <c r="A40" s="109" t="s">
        <v>21</v>
      </c>
      <c r="B40" s="273">
        <v>56.772222222222226</v>
      </c>
      <c r="C40" s="273">
        <v>49.68888888888889</v>
      </c>
      <c r="D40" s="273">
        <v>54.788888888888891</v>
      </c>
      <c r="E40" s="273">
        <v>51.25555555555556</v>
      </c>
      <c r="F40" s="273">
        <v>39.544444444444451</v>
      </c>
      <c r="G40" s="273">
        <f>'Irrigation Calculator'!M9</f>
        <v>0</v>
      </c>
      <c r="H40" s="273">
        <v>77.75555555555556</v>
      </c>
      <c r="I40" s="273">
        <v>38.277777777777779</v>
      </c>
      <c r="J40" s="273">
        <v>67.722222222222229</v>
      </c>
      <c r="K40" s="273">
        <v>56.177777777777777</v>
      </c>
      <c r="L40" s="273">
        <v>52.605555555555597</v>
      </c>
      <c r="M40" s="273">
        <v>61.511111111111113</v>
      </c>
      <c r="N40" s="273">
        <v>52.572222222222223</v>
      </c>
      <c r="O40" s="273">
        <v>44.722222222222214</v>
      </c>
      <c r="P40" s="273">
        <v>46.644444444444446</v>
      </c>
      <c r="Q40" s="273">
        <v>41.7</v>
      </c>
      <c r="R40" s="273">
        <v>48.7</v>
      </c>
      <c r="S40" s="273">
        <v>53.566666666666656</v>
      </c>
      <c r="T40" s="273">
        <v>52.677777777777777</v>
      </c>
      <c r="U40" s="273">
        <v>70.069999999999993</v>
      </c>
      <c r="V40" s="273">
        <v>40.56666666666667</v>
      </c>
      <c r="W40" s="273">
        <v>55.238888888888894</v>
      </c>
      <c r="X40" s="273">
        <v>55.172222222222224</v>
      </c>
      <c r="Y40" s="273">
        <v>44.744444444444447</v>
      </c>
      <c r="Z40" s="273">
        <v>71.077777777777783</v>
      </c>
      <c r="AA40" s="273">
        <v>44.705555555555549</v>
      </c>
      <c r="AB40" s="273">
        <v>54.211111111111116</v>
      </c>
      <c r="AC40" s="273">
        <v>53.044444444444444</v>
      </c>
      <c r="AD40" s="273">
        <v>56.094444444444441</v>
      </c>
      <c r="AE40" s="273">
        <v>55.172222222222224</v>
      </c>
      <c r="AF40" s="273">
        <v>70.455555555555549</v>
      </c>
      <c r="AG40" s="273">
        <v>65.800000000000011</v>
      </c>
      <c r="AS40" s="1" t="s">
        <v>135</v>
      </c>
    </row>
    <row r="41" spans="1:45" ht="15.75" x14ac:dyDescent="0.25">
      <c r="A41" s="109" t="s">
        <v>22</v>
      </c>
      <c r="B41" s="273">
        <v>76.472222222222229</v>
      </c>
      <c r="C41" s="273">
        <v>69.277777777777771</v>
      </c>
      <c r="D41" s="273">
        <v>73.650000000000006</v>
      </c>
      <c r="E41" s="273">
        <v>70.599999999999994</v>
      </c>
      <c r="F41" s="273">
        <v>57.016666666666666</v>
      </c>
      <c r="G41" s="273">
        <f>'Irrigation Calculator'!M10</f>
        <v>0</v>
      </c>
      <c r="H41" s="273">
        <v>102.93888888888888</v>
      </c>
      <c r="I41" s="273">
        <v>55.333333333333336</v>
      </c>
      <c r="J41" s="273">
        <v>90.09999999999998</v>
      </c>
      <c r="K41" s="273">
        <v>72.083333333333329</v>
      </c>
      <c r="L41" s="273">
        <v>68.144444444444446</v>
      </c>
      <c r="M41" s="273">
        <v>78.488888888888894</v>
      </c>
      <c r="N41" s="273">
        <v>74.688888888888883</v>
      </c>
      <c r="O41" s="273">
        <v>60.394444444444439</v>
      </c>
      <c r="P41" s="273">
        <v>62.622222222222227</v>
      </c>
      <c r="Q41" s="273">
        <v>57.31666666666667</v>
      </c>
      <c r="R41" s="273">
        <v>70.994444444444454</v>
      </c>
      <c r="S41" s="273">
        <v>79.855555555555554</v>
      </c>
      <c r="T41" s="273">
        <v>70.144444444444446</v>
      </c>
      <c r="U41" s="273">
        <v>90.923333333333332</v>
      </c>
      <c r="V41" s="273">
        <v>58.038888888888906</v>
      </c>
      <c r="W41" s="273">
        <v>77.961111111111109</v>
      </c>
      <c r="X41" s="273">
        <v>72.061111111111117</v>
      </c>
      <c r="Y41" s="273">
        <v>63.81666666666667</v>
      </c>
      <c r="Z41" s="273">
        <v>105.87222222222222</v>
      </c>
      <c r="AA41" s="273">
        <v>62.711111111111109</v>
      </c>
      <c r="AB41" s="273">
        <v>70.716666666666669</v>
      </c>
      <c r="AC41" s="273">
        <v>73.050000000000011</v>
      </c>
      <c r="AD41" s="273">
        <v>74.361111111111128</v>
      </c>
      <c r="AE41" s="273">
        <v>72.061111111111117</v>
      </c>
      <c r="AF41" s="273">
        <v>95.794444444444437</v>
      </c>
      <c r="AG41" s="273">
        <v>89.87777777777778</v>
      </c>
      <c r="AS41" s="1" t="s">
        <v>136</v>
      </c>
    </row>
    <row r="42" spans="1:45" ht="15.75" x14ac:dyDescent="0.25">
      <c r="A42" s="109" t="s">
        <v>23</v>
      </c>
      <c r="B42" s="273">
        <v>117.27777777777777</v>
      </c>
      <c r="C42" s="273">
        <v>108.46666666666665</v>
      </c>
      <c r="D42" s="273">
        <v>111.26666666666668</v>
      </c>
      <c r="E42" s="273">
        <v>116.05555555555556</v>
      </c>
      <c r="F42" s="273">
        <v>93.777777777777771</v>
      </c>
      <c r="G42" s="273">
        <f>'Irrigation Calculator'!M11</f>
        <v>0</v>
      </c>
      <c r="H42" s="273">
        <v>159.04444444444442</v>
      </c>
      <c r="I42" s="273">
        <v>92.683333333333337</v>
      </c>
      <c r="J42" s="273">
        <v>136.43333333333331</v>
      </c>
      <c r="K42" s="273">
        <v>104.33333333333334</v>
      </c>
      <c r="L42" s="273">
        <v>102.99444444444445</v>
      </c>
      <c r="M42" s="273">
        <v>114.50555555555555</v>
      </c>
      <c r="N42" s="273">
        <v>119.94444444444441</v>
      </c>
      <c r="O42" s="273">
        <v>94.444444444444443</v>
      </c>
      <c r="P42" s="273">
        <v>87.327777777777783</v>
      </c>
      <c r="Q42" s="273">
        <v>90.055555555555557</v>
      </c>
      <c r="R42" s="273">
        <v>115.87777777777779</v>
      </c>
      <c r="S42" s="273">
        <v>122.32222222222221</v>
      </c>
      <c r="T42" s="273">
        <v>111.14444444444445</v>
      </c>
      <c r="U42" s="273">
        <v>147.87222222222221</v>
      </c>
      <c r="V42" s="273">
        <v>84.816666666666663</v>
      </c>
      <c r="W42" s="273">
        <v>117.62222222222221</v>
      </c>
      <c r="X42" s="273">
        <v>103.45555555555558</v>
      </c>
      <c r="Y42" s="273">
        <v>101.71111111111111</v>
      </c>
      <c r="Z42" s="273">
        <v>165.32222222222219</v>
      </c>
      <c r="AA42" s="273">
        <v>89.016666666666652</v>
      </c>
      <c r="AB42" s="273">
        <v>116.1611111111111</v>
      </c>
      <c r="AC42" s="273">
        <v>120.57777777777778</v>
      </c>
      <c r="AD42" s="273">
        <v>106.40555555555555</v>
      </c>
      <c r="AE42" s="273">
        <v>103.45555555555558</v>
      </c>
      <c r="AF42" s="273">
        <v>145.61111111111111</v>
      </c>
      <c r="AG42" s="273">
        <v>144.64999999999998</v>
      </c>
      <c r="AS42" s="1" t="s">
        <v>137</v>
      </c>
    </row>
    <row r="43" spans="1:45" ht="15.75" x14ac:dyDescent="0.25">
      <c r="A43" s="109" t="s">
        <v>24</v>
      </c>
      <c r="B43" s="273">
        <v>162.84444444444446</v>
      </c>
      <c r="C43" s="273">
        <v>151.29999999999998</v>
      </c>
      <c r="D43" s="273">
        <v>157.55555555555554</v>
      </c>
      <c r="E43" s="273">
        <v>166.71666666666667</v>
      </c>
      <c r="F43" s="273">
        <v>140.37777777777779</v>
      </c>
      <c r="G43" s="273">
        <f>'Irrigation Calculator'!M12</f>
        <v>0</v>
      </c>
      <c r="H43" s="273">
        <v>204.43333333333334</v>
      </c>
      <c r="I43" s="273">
        <v>142.02222222222224</v>
      </c>
      <c r="J43" s="273">
        <v>182.42222222222222</v>
      </c>
      <c r="K43" s="273">
        <v>151.13333333333333</v>
      </c>
      <c r="L43" s="273">
        <v>153.14444444444445</v>
      </c>
      <c r="M43" s="273">
        <v>154.67777777777781</v>
      </c>
      <c r="N43" s="273">
        <v>177.57777777777775</v>
      </c>
      <c r="O43" s="273">
        <v>149.63333333333333</v>
      </c>
      <c r="P43" s="273">
        <v>126.64444444444445</v>
      </c>
      <c r="Q43" s="273">
        <v>133.05555555555557</v>
      </c>
      <c r="R43" s="273">
        <v>176.48888888888888</v>
      </c>
      <c r="S43" s="273">
        <v>170.85555555555558</v>
      </c>
      <c r="T43" s="273">
        <v>168.72222222222223</v>
      </c>
      <c r="U43" s="273">
        <v>203.53333333333333</v>
      </c>
      <c r="V43" s="273">
        <v>121.61111111111111</v>
      </c>
      <c r="W43" s="273">
        <v>171.45555555555552</v>
      </c>
      <c r="X43" s="273">
        <v>144.85555555555558</v>
      </c>
      <c r="Y43" s="273">
        <v>155.87777777777777</v>
      </c>
      <c r="Z43" s="273">
        <v>222.33333333333337</v>
      </c>
      <c r="AA43" s="273">
        <v>122.21111111111109</v>
      </c>
      <c r="AB43" s="273">
        <v>175.64444444444445</v>
      </c>
      <c r="AC43" s="273">
        <v>185.13333333333335</v>
      </c>
      <c r="AD43" s="273">
        <v>133.93</v>
      </c>
      <c r="AE43" s="273">
        <v>144.85555555555558</v>
      </c>
      <c r="AF43" s="273">
        <v>188.65555555555554</v>
      </c>
      <c r="AG43" s="273">
        <v>200.38888888888886</v>
      </c>
      <c r="AS43" s="1" t="s">
        <v>138</v>
      </c>
    </row>
    <row r="44" spans="1:45" ht="15.75" x14ac:dyDescent="0.25">
      <c r="A44" s="109" t="s">
        <v>25</v>
      </c>
      <c r="B44" s="273">
        <v>192.01111111111112</v>
      </c>
      <c r="C44" s="273">
        <v>182.93333333333337</v>
      </c>
      <c r="D44" s="273">
        <v>183.82222222222222</v>
      </c>
      <c r="E44" s="273">
        <v>203.42222222222222</v>
      </c>
      <c r="F44" s="273">
        <v>180.82777777777781</v>
      </c>
      <c r="G44" s="273">
        <f>'Irrigation Calculator'!M13</f>
        <v>0</v>
      </c>
      <c r="H44" s="273">
        <v>218.15</v>
      </c>
      <c r="I44" s="273">
        <v>172.95555555555555</v>
      </c>
      <c r="J44" s="273">
        <v>204.68888888888887</v>
      </c>
      <c r="K44" s="273">
        <v>178.3111111111111</v>
      </c>
      <c r="L44" s="273">
        <v>174.70000000000002</v>
      </c>
      <c r="M44" s="273">
        <v>170.12777777777779</v>
      </c>
      <c r="N44" s="273">
        <v>218.16111111111113</v>
      </c>
      <c r="O44" s="273">
        <v>187.70000000000002</v>
      </c>
      <c r="P44" s="273">
        <v>161.05555555555554</v>
      </c>
      <c r="Q44" s="273">
        <v>160.35</v>
      </c>
      <c r="R44" s="273">
        <v>214.01666666666668</v>
      </c>
      <c r="S44" s="273">
        <v>200.04444444444442</v>
      </c>
      <c r="T44" s="273">
        <v>203.0888888888889</v>
      </c>
      <c r="U44" s="273">
        <v>237.85000000000002</v>
      </c>
      <c r="V44" s="273">
        <v>148.11666666666667</v>
      </c>
      <c r="W44" s="273">
        <v>203.31666666666666</v>
      </c>
      <c r="X44" s="273">
        <v>164.78333333333333</v>
      </c>
      <c r="Y44" s="273">
        <v>187.81666666666666</v>
      </c>
      <c r="Z44" s="273">
        <v>252.68888888888887</v>
      </c>
      <c r="AA44" s="273">
        <v>143.33333333333334</v>
      </c>
      <c r="AB44" s="273">
        <v>211.66111111111113</v>
      </c>
      <c r="AC44" s="273">
        <v>217.13333333333333</v>
      </c>
      <c r="AD44" s="273">
        <v>180.29444444444445</v>
      </c>
      <c r="AE44" s="273">
        <v>164.78333333333333</v>
      </c>
      <c r="AF44" s="273">
        <v>213.07777777777775</v>
      </c>
      <c r="AG44" s="273">
        <v>227.68888888888887</v>
      </c>
      <c r="AS44" s="1" t="s">
        <v>139</v>
      </c>
    </row>
    <row r="45" spans="1:45" ht="15.75" x14ac:dyDescent="0.25">
      <c r="A45" s="109" t="s">
        <v>0</v>
      </c>
      <c r="B45" s="273">
        <v>219.00000000000003</v>
      </c>
      <c r="C45" s="273">
        <v>208.39444444444447</v>
      </c>
      <c r="D45" s="273">
        <v>211.90555555555554</v>
      </c>
      <c r="E45" s="273">
        <v>229.67777777777778</v>
      </c>
      <c r="F45" s="273">
        <v>210.22777777777776</v>
      </c>
      <c r="G45" s="273">
        <f>'Irrigation Calculator'!M14</f>
        <v>0</v>
      </c>
      <c r="H45" s="273">
        <v>237.89999999999998</v>
      </c>
      <c r="I45" s="273">
        <v>202.21111111111111</v>
      </c>
      <c r="J45" s="273">
        <v>226.83888888888885</v>
      </c>
      <c r="K45" s="273">
        <v>199.94444444444446</v>
      </c>
      <c r="L45" s="273">
        <v>197.38888888888886</v>
      </c>
      <c r="M45" s="273">
        <v>191.41111111111115</v>
      </c>
      <c r="N45" s="273">
        <v>244.68333333333334</v>
      </c>
      <c r="O45" s="273">
        <v>218.12222222222223</v>
      </c>
      <c r="P45" s="273">
        <v>188.49444444444444</v>
      </c>
      <c r="Q45" s="273">
        <v>186.72222222222226</v>
      </c>
      <c r="R45" s="273">
        <v>244.66666666666666</v>
      </c>
      <c r="S45" s="273">
        <v>230.17777777777778</v>
      </c>
      <c r="T45" s="273">
        <v>232.94444444444446</v>
      </c>
      <c r="U45" s="273">
        <v>261.95000000000005</v>
      </c>
      <c r="V45" s="273">
        <v>183.2</v>
      </c>
      <c r="W45" s="273">
        <v>240.00555555555553</v>
      </c>
      <c r="X45" s="273">
        <v>193.01111111111109</v>
      </c>
      <c r="Y45" s="273">
        <v>211.20625000000001</v>
      </c>
      <c r="Z45" s="273">
        <v>281.94444444444446</v>
      </c>
      <c r="AA45" s="273">
        <v>170.52777777777777</v>
      </c>
      <c r="AB45" s="273">
        <v>243.79999999999998</v>
      </c>
      <c r="AC45" s="273">
        <v>249.13333333333335</v>
      </c>
      <c r="AD45" s="273">
        <v>205.31666666666666</v>
      </c>
      <c r="AE45" s="273">
        <v>193.01111111111109</v>
      </c>
      <c r="AF45" s="273">
        <v>234.54999999999998</v>
      </c>
      <c r="AG45" s="273">
        <v>257.68333333333334</v>
      </c>
      <c r="AS45" s="1" t="s">
        <v>140</v>
      </c>
    </row>
    <row r="46" spans="1:45" ht="15.75" x14ac:dyDescent="0.25">
      <c r="A46" s="109" t="s">
        <v>1</v>
      </c>
      <c r="B46" s="273">
        <v>233.4111111111111</v>
      </c>
      <c r="C46" s="273">
        <v>220.64444444444442</v>
      </c>
      <c r="D46" s="273">
        <v>230.02222222222224</v>
      </c>
      <c r="E46" s="273">
        <v>243.54999999999998</v>
      </c>
      <c r="F46" s="273">
        <v>233.54999999999998</v>
      </c>
      <c r="G46" s="273">
        <f>'Irrigation Calculator'!M15</f>
        <v>0</v>
      </c>
      <c r="H46" s="273">
        <v>234.26666666666668</v>
      </c>
      <c r="I46" s="273">
        <v>227.04444444444445</v>
      </c>
      <c r="J46" s="273">
        <v>237.20000000000002</v>
      </c>
      <c r="K46" s="273">
        <v>214.36666666666667</v>
      </c>
      <c r="L46" s="273">
        <v>205.47777777777779</v>
      </c>
      <c r="M46" s="273">
        <v>199.21111111111114</v>
      </c>
      <c r="N46" s="273">
        <v>266.9444444444444</v>
      </c>
      <c r="O46" s="273">
        <v>235.36111111111111</v>
      </c>
      <c r="P46" s="273">
        <v>201.26111111111112</v>
      </c>
      <c r="Q46" s="273">
        <v>202.47777777777779</v>
      </c>
      <c r="R46" s="273">
        <v>267.24999999999994</v>
      </c>
      <c r="S46" s="273">
        <v>242.61111111111111</v>
      </c>
      <c r="T46" s="273">
        <v>253.07222222222222</v>
      </c>
      <c r="U46" s="273">
        <v>274.74444444444441</v>
      </c>
      <c r="V46" s="273">
        <v>197.23333333333332</v>
      </c>
      <c r="W46" s="273">
        <v>243.84999999999997</v>
      </c>
      <c r="X46" s="273">
        <v>204.88888888888889</v>
      </c>
      <c r="Y46" s="273">
        <v>235.53750000000002</v>
      </c>
      <c r="Z46" s="273">
        <v>302.24999999999994</v>
      </c>
      <c r="AA46" s="273">
        <v>178.86666666666667</v>
      </c>
      <c r="AB46" s="273">
        <v>259.89999999999998</v>
      </c>
      <c r="AC46" s="273">
        <v>265.92222222222222</v>
      </c>
      <c r="AD46" s="273">
        <v>217.38888888888889</v>
      </c>
      <c r="AE46" s="273">
        <v>204.88888888888889</v>
      </c>
      <c r="AF46" s="273">
        <v>251.54444444444445</v>
      </c>
      <c r="AG46" s="273">
        <v>274.82222222222231</v>
      </c>
      <c r="AS46" s="1" t="s">
        <v>141</v>
      </c>
    </row>
    <row r="47" spans="1:45" ht="15.75" x14ac:dyDescent="0.25">
      <c r="A47" s="109" t="s">
        <v>2</v>
      </c>
      <c r="B47" s="273">
        <v>188.19999999999996</v>
      </c>
      <c r="C47" s="273">
        <v>173.76666666666665</v>
      </c>
      <c r="D47" s="273">
        <v>184.12222222222221</v>
      </c>
      <c r="E47" s="273">
        <v>199.47777777777776</v>
      </c>
      <c r="F47" s="273">
        <v>184.57777777777778</v>
      </c>
      <c r="G47" s="273">
        <f>'Irrigation Calculator'!M16</f>
        <v>0</v>
      </c>
      <c r="H47" s="273">
        <v>188.98888888888888</v>
      </c>
      <c r="I47" s="273">
        <v>172.42222222222222</v>
      </c>
      <c r="J47" s="273">
        <v>182.63333333333333</v>
      </c>
      <c r="K47" s="273">
        <v>169.15555555555557</v>
      </c>
      <c r="L47" s="273">
        <v>159.46666666666667</v>
      </c>
      <c r="M47" s="273">
        <v>154.77222222222224</v>
      </c>
      <c r="N47" s="273">
        <v>213.40555555555559</v>
      </c>
      <c r="O47" s="273">
        <v>187.2</v>
      </c>
      <c r="P47" s="273">
        <v>154.54444444444445</v>
      </c>
      <c r="Q47" s="273">
        <v>159.64444444444442</v>
      </c>
      <c r="R47" s="273">
        <v>213.03888888888892</v>
      </c>
      <c r="S47" s="273">
        <v>195.85555555555553</v>
      </c>
      <c r="T47" s="273">
        <v>199.53333333333336</v>
      </c>
      <c r="U47" s="273">
        <v>213.06666666666666</v>
      </c>
      <c r="V47" s="273">
        <v>157.26666666666668</v>
      </c>
      <c r="W47" s="273">
        <v>191.66666666666663</v>
      </c>
      <c r="X47" s="273">
        <v>156.06666666666669</v>
      </c>
      <c r="Y47" s="273">
        <v>185.26111111111109</v>
      </c>
      <c r="Z47" s="273">
        <v>243.87222222222226</v>
      </c>
      <c r="AA47" s="273">
        <v>142.11111111111111</v>
      </c>
      <c r="AB47" s="273">
        <v>206.43333333333334</v>
      </c>
      <c r="AC47" s="273">
        <v>211.98888888888891</v>
      </c>
      <c r="AD47" s="273">
        <v>166.72222222222223</v>
      </c>
      <c r="AE47" s="273">
        <v>156.06666666666669</v>
      </c>
      <c r="AF47" s="273">
        <v>197.97777777777776</v>
      </c>
      <c r="AG47" s="273">
        <v>213.77777777777777</v>
      </c>
      <c r="AS47" s="1" t="s">
        <v>142</v>
      </c>
    </row>
    <row r="48" spans="1:45" ht="15.75" x14ac:dyDescent="0.25">
      <c r="A48" s="109" t="s">
        <v>3</v>
      </c>
      <c r="B48" s="273">
        <v>157.49444444444444</v>
      </c>
      <c r="C48" s="273">
        <v>143.16666666666666</v>
      </c>
      <c r="D48" s="273">
        <v>153.67777777777778</v>
      </c>
      <c r="E48" s="273">
        <v>162.07222222222219</v>
      </c>
      <c r="F48" s="273">
        <v>148.11111111111111</v>
      </c>
      <c r="G48" s="273">
        <f>'Irrigation Calculator'!M17</f>
        <v>0</v>
      </c>
      <c r="H48" s="273">
        <v>172.42222222222225</v>
      </c>
      <c r="I48" s="273">
        <v>138.63333333333333</v>
      </c>
      <c r="J48" s="273">
        <v>162.5</v>
      </c>
      <c r="K48" s="273">
        <v>148.67222222222219</v>
      </c>
      <c r="L48" s="273">
        <v>144</v>
      </c>
      <c r="M48" s="273">
        <v>144.12777777777777</v>
      </c>
      <c r="N48" s="273">
        <v>167.57222222222222</v>
      </c>
      <c r="O48" s="273">
        <v>154.25555555555553</v>
      </c>
      <c r="P48" s="273">
        <v>130.25</v>
      </c>
      <c r="Q48" s="273">
        <v>135.75555555555556</v>
      </c>
      <c r="R48" s="273">
        <v>175.49444444444444</v>
      </c>
      <c r="S48" s="273">
        <v>159</v>
      </c>
      <c r="T48" s="273">
        <v>171.57777777777778</v>
      </c>
      <c r="U48" s="273">
        <v>181.14444444444445</v>
      </c>
      <c r="V48" s="273">
        <v>132.26666666666668</v>
      </c>
      <c r="W48" s="273">
        <v>163.14444444444442</v>
      </c>
      <c r="X48" s="273">
        <v>139.58888888888887</v>
      </c>
      <c r="Y48" s="273">
        <v>150.28888888888889</v>
      </c>
      <c r="Z48" s="273">
        <v>202.96666666666667</v>
      </c>
      <c r="AA48" s="273">
        <v>120.69999999999999</v>
      </c>
      <c r="AB48" s="273">
        <v>175.32222222222219</v>
      </c>
      <c r="AC48" s="273">
        <v>162.84444444444446</v>
      </c>
      <c r="AD48" s="273">
        <v>147.24444444444444</v>
      </c>
      <c r="AE48" s="273">
        <v>139.58888888888887</v>
      </c>
      <c r="AF48" s="273">
        <v>170.32222222222222</v>
      </c>
      <c r="AG48" s="273">
        <v>176.45555555555555</v>
      </c>
      <c r="AS48" s="1" t="s">
        <v>143</v>
      </c>
    </row>
    <row r="49" spans="1:45" ht="15.75" x14ac:dyDescent="0.25">
      <c r="A49" s="109" t="s">
        <v>26</v>
      </c>
      <c r="B49" s="273">
        <v>108.77777777777777</v>
      </c>
      <c r="C49" s="273">
        <v>93.822222222222223</v>
      </c>
      <c r="D49" s="273">
        <v>105.61111111111113</v>
      </c>
      <c r="E49" s="273">
        <v>110.76666666666668</v>
      </c>
      <c r="F49" s="273">
        <v>96.666666666666657</v>
      </c>
      <c r="G49" s="273">
        <f>'Irrigation Calculator'!M18</f>
        <v>0</v>
      </c>
      <c r="H49" s="273">
        <v>129.93333333333331</v>
      </c>
      <c r="I49" s="273">
        <v>89.255555555555546</v>
      </c>
      <c r="J49" s="273">
        <v>121.8111111111111</v>
      </c>
      <c r="K49" s="273">
        <v>107.4111111111111</v>
      </c>
      <c r="L49" s="273">
        <v>101.82222222222222</v>
      </c>
      <c r="M49" s="273">
        <v>106.17777777777779</v>
      </c>
      <c r="N49" s="273">
        <v>123.55555555555553</v>
      </c>
      <c r="O49" s="273">
        <v>96.322222222222223</v>
      </c>
      <c r="P49" s="273">
        <v>86.4</v>
      </c>
      <c r="Q49" s="273">
        <v>88.411111111111111</v>
      </c>
      <c r="R49" s="273">
        <v>112.06666666666666</v>
      </c>
      <c r="S49" s="273">
        <v>99.622222222222206</v>
      </c>
      <c r="T49" s="273">
        <v>119.02222222222223</v>
      </c>
      <c r="U49" s="273">
        <v>127.30000000000001</v>
      </c>
      <c r="V49" s="273">
        <v>80.561111111111103</v>
      </c>
      <c r="W49" s="273">
        <v>108.48888888888888</v>
      </c>
      <c r="X49" s="273">
        <v>102.57222222222221</v>
      </c>
      <c r="Y49" s="273">
        <v>97.272222222222226</v>
      </c>
      <c r="Z49" s="273">
        <v>140.65555555555557</v>
      </c>
      <c r="AA49" s="273">
        <v>80.355555555555554</v>
      </c>
      <c r="AB49" s="273">
        <v>122.06666666666666</v>
      </c>
      <c r="AC49" s="273">
        <v>124.57777777777775</v>
      </c>
      <c r="AD49" s="273">
        <v>101.99999999999999</v>
      </c>
      <c r="AE49" s="273">
        <v>102.57222222222221</v>
      </c>
      <c r="AF49" s="273">
        <v>120.72222222222223</v>
      </c>
      <c r="AG49" s="273">
        <v>126.10000000000001</v>
      </c>
      <c r="AS49" s="1" t="s">
        <v>144</v>
      </c>
    </row>
    <row r="50" spans="1:45" ht="15.75" x14ac:dyDescent="0.25">
      <c r="A50" s="109" t="s">
        <v>27</v>
      </c>
      <c r="B50" s="273">
        <v>73.87777777777778</v>
      </c>
      <c r="C50" s="273">
        <v>59.711111111111109</v>
      </c>
      <c r="D50" s="273">
        <v>70.588888888888903</v>
      </c>
      <c r="E50" s="273">
        <v>70.027777777777771</v>
      </c>
      <c r="F50" s="273">
        <v>58.5</v>
      </c>
      <c r="G50" s="273">
        <f>'Irrigation Calculator'!M19</f>
        <v>0</v>
      </c>
      <c r="H50" s="273">
        <v>93.577777777777769</v>
      </c>
      <c r="I50" s="273">
        <v>53.022222222222219</v>
      </c>
      <c r="J50" s="273">
        <v>89.866666666666646</v>
      </c>
      <c r="K50" s="273">
        <v>68.522222222222211</v>
      </c>
      <c r="L50" s="273">
        <v>71.211111111111109</v>
      </c>
      <c r="M50" s="273">
        <v>75.533333333333331</v>
      </c>
      <c r="N50" s="273">
        <v>76.533333333333331</v>
      </c>
      <c r="O50" s="273">
        <v>64.01111111111112</v>
      </c>
      <c r="P50" s="273">
        <v>56.522222222222219</v>
      </c>
      <c r="Q50" s="273">
        <v>55.288888888888899</v>
      </c>
      <c r="R50" s="273">
        <v>72.26666666666668</v>
      </c>
      <c r="S50" s="273">
        <v>66.733333333333334</v>
      </c>
      <c r="T50" s="273">
        <v>79.655555555555551</v>
      </c>
      <c r="U50" s="273">
        <v>87.811111111111117</v>
      </c>
      <c r="V50" s="273">
        <v>47.111111111111114</v>
      </c>
      <c r="W50" s="273">
        <v>73.744444444444454</v>
      </c>
      <c r="X50" s="273">
        <v>74.294444444444437</v>
      </c>
      <c r="Y50" s="273">
        <v>61.266666666666666</v>
      </c>
      <c r="Z50" s="273">
        <v>90.577777777777769</v>
      </c>
      <c r="AA50" s="273">
        <v>55.466666666666669</v>
      </c>
      <c r="AB50" s="273">
        <v>83.999999999999986</v>
      </c>
      <c r="AC50" s="273">
        <v>82.355555555555554</v>
      </c>
      <c r="AD50" s="273">
        <v>70.62222222222222</v>
      </c>
      <c r="AE50" s="273">
        <v>74.294444444444437</v>
      </c>
      <c r="AF50" s="273">
        <v>83.033333333333331</v>
      </c>
      <c r="AG50" s="273">
        <v>89.666666666666671</v>
      </c>
      <c r="AS50" s="1" t="s">
        <v>145</v>
      </c>
    </row>
    <row r="51" spans="1:45" ht="15.75" x14ac:dyDescent="0.25">
      <c r="A51" s="109" t="s">
        <v>28</v>
      </c>
      <c r="B51" s="273">
        <v>51.822222222222223</v>
      </c>
      <c r="C51" s="273">
        <v>41.833333333333329</v>
      </c>
      <c r="D51" s="273">
        <v>48.61666666666666</v>
      </c>
      <c r="E51" s="273">
        <v>46.205555555555549</v>
      </c>
      <c r="F51" s="273">
        <v>35.327777777777783</v>
      </c>
      <c r="G51" s="273">
        <f>'Irrigation Calculator'!M20</f>
        <v>0</v>
      </c>
      <c r="H51" s="273">
        <v>67.194444444444429</v>
      </c>
      <c r="I51" s="273">
        <v>34.133333333333333</v>
      </c>
      <c r="J51" s="273">
        <v>59.488888888888887</v>
      </c>
      <c r="K51" s="273">
        <v>52.094444444444449</v>
      </c>
      <c r="L51" s="273">
        <v>49.650000000000006</v>
      </c>
      <c r="M51" s="273">
        <v>53.81666666666667</v>
      </c>
      <c r="N51" s="273">
        <v>50.04999999999999</v>
      </c>
      <c r="O51" s="273">
        <v>42.294444444444444</v>
      </c>
      <c r="P51" s="273">
        <v>41.499999999999993</v>
      </c>
      <c r="Q51" s="273">
        <v>37.044444444444444</v>
      </c>
      <c r="R51" s="273">
        <v>47.266666666666673</v>
      </c>
      <c r="S51" s="273">
        <v>46.483333333333327</v>
      </c>
      <c r="T51" s="273">
        <v>50.905555555555551</v>
      </c>
      <c r="U51" s="273">
        <v>59.827777777777783</v>
      </c>
      <c r="V51" s="273">
        <v>34.56666666666667</v>
      </c>
      <c r="W51" s="273">
        <v>50.894444444444446</v>
      </c>
      <c r="X51" s="273">
        <v>52.011111111111106</v>
      </c>
      <c r="Y51" s="273">
        <v>39.533333333333331</v>
      </c>
      <c r="Z51" s="273">
        <v>61.055555555555557</v>
      </c>
      <c r="AA51" s="273">
        <v>38.938888888888883</v>
      </c>
      <c r="AB51" s="273">
        <v>52.849999999999994</v>
      </c>
      <c r="AC51" s="273">
        <v>49.494444444444447</v>
      </c>
      <c r="AD51" s="273">
        <v>49.794444444444444</v>
      </c>
      <c r="AE51" s="273">
        <v>52.011111111111106</v>
      </c>
      <c r="AF51" s="273">
        <v>56.772222222222219</v>
      </c>
      <c r="AG51" s="273">
        <v>59.300000000000004</v>
      </c>
      <c r="AS51" s="1" t="s">
        <v>146</v>
      </c>
    </row>
    <row r="52" spans="1:45" ht="15" x14ac:dyDescent="0.25">
      <c r="A52" s="18"/>
      <c r="B52" s="112">
        <f>SUM(B40:B51)</f>
        <v>1637.9611111111112</v>
      </c>
      <c r="C52" s="112">
        <f>SUM(C40:C51)</f>
        <v>1503.0055555555557</v>
      </c>
      <c r="D52" s="112">
        <f>SUM(D40:D51)</f>
        <v>1585.6277777777777</v>
      </c>
      <c r="E52" s="112">
        <f t="shared" ref="E52:H52" si="5">SUM(E40:E51)</f>
        <v>1669.8277777777776</v>
      </c>
      <c r="F52" s="112">
        <f t="shared" si="5"/>
        <v>1478.5055555555557</v>
      </c>
      <c r="G52" s="112">
        <f t="shared" si="5"/>
        <v>0</v>
      </c>
      <c r="H52" s="265">
        <f t="shared" si="5"/>
        <v>1886.6055555555554</v>
      </c>
      <c r="I52" s="265">
        <f>SUM(I40:I51)</f>
        <v>1417.9944444444445</v>
      </c>
      <c r="J52" s="265">
        <f>SUM(J40:J51)</f>
        <v>1761.7055555555553</v>
      </c>
      <c r="K52" s="265">
        <f>SUM(K40:K51)</f>
        <v>1522.2055555555553</v>
      </c>
      <c r="L52" s="265">
        <f t="shared" ref="L52:AG52" si="6">SUM(L40:L51)</f>
        <v>1480.6055555555558</v>
      </c>
      <c r="M52" s="265">
        <f t="shared" si="6"/>
        <v>1504.3611111111111</v>
      </c>
      <c r="N52" s="265">
        <f t="shared" si="6"/>
        <v>1785.6888888888886</v>
      </c>
      <c r="O52" s="265">
        <f t="shared" si="6"/>
        <v>1534.4611111111112</v>
      </c>
      <c r="P52" s="265">
        <f t="shared" si="6"/>
        <v>1343.2666666666667</v>
      </c>
      <c r="Q52" s="265">
        <f t="shared" si="6"/>
        <v>1347.8222222222223</v>
      </c>
      <c r="R52" s="265">
        <f t="shared" si="6"/>
        <v>1758.1277777777777</v>
      </c>
      <c r="S52" s="265">
        <f t="shared" si="6"/>
        <v>1667.127777777778</v>
      </c>
      <c r="T52" s="265">
        <f t="shared" si="6"/>
        <v>1712.4888888888888</v>
      </c>
      <c r="U52" s="265">
        <f>SUM(U40:U51)</f>
        <v>1956.0933333333332</v>
      </c>
      <c r="V52" s="265">
        <f t="shared" si="6"/>
        <v>1285.3555555555556</v>
      </c>
      <c r="W52" s="265">
        <f t="shared" si="6"/>
        <v>1697.3888888888885</v>
      </c>
      <c r="X52" s="265">
        <f t="shared" si="6"/>
        <v>1462.7611111111114</v>
      </c>
      <c r="Y52" s="265">
        <f t="shared" si="6"/>
        <v>1534.3326388888886</v>
      </c>
      <c r="Z52" s="265">
        <f t="shared" si="6"/>
        <v>2140.6166666666668</v>
      </c>
      <c r="AA52" s="265">
        <f t="shared" si="6"/>
        <v>1248.9444444444443</v>
      </c>
      <c r="AB52" s="265">
        <f t="shared" si="6"/>
        <v>1772.7666666666664</v>
      </c>
      <c r="AC52" s="265">
        <f t="shared" si="6"/>
        <v>1795.2555555555557</v>
      </c>
      <c r="AD52" s="265">
        <f t="shared" si="6"/>
        <v>1510.1744444444446</v>
      </c>
      <c r="AE52" s="265">
        <f>SUM(AE40:AE51)</f>
        <v>1462.7611111111114</v>
      </c>
      <c r="AF52" s="265">
        <f t="shared" si="6"/>
        <v>1828.5166666666664</v>
      </c>
      <c r="AG52" s="265">
        <f t="shared" si="6"/>
        <v>1926.2111111111112</v>
      </c>
      <c r="AS52" s="1" t="s">
        <v>147</v>
      </c>
    </row>
    <row r="53" spans="1:45" ht="15" x14ac:dyDescent="0.25">
      <c r="A53" s="18"/>
      <c r="B53" s="18"/>
      <c r="C53" s="18"/>
      <c r="D53" s="18"/>
      <c r="E53" s="18"/>
      <c r="F53" s="18"/>
      <c r="G53" s="1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S53" s="1" t="s">
        <v>148</v>
      </c>
    </row>
    <row r="54" spans="1:45" ht="15.75" x14ac:dyDescent="0.25">
      <c r="A54" s="110" t="s">
        <v>110</v>
      </c>
      <c r="B54" s="18"/>
      <c r="C54" s="18"/>
      <c r="D54" s="18"/>
      <c r="E54" s="18"/>
      <c r="F54" s="18"/>
      <c r="G54" s="1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S54" s="1" t="s">
        <v>149</v>
      </c>
    </row>
    <row r="55" spans="1:45" ht="30.75" thickBot="1" x14ac:dyDescent="0.3">
      <c r="A55" s="18"/>
      <c r="B55" s="14" t="s">
        <v>172</v>
      </c>
      <c r="C55" s="15" t="s">
        <v>173</v>
      </c>
      <c r="D55" s="15" t="s">
        <v>174</v>
      </c>
      <c r="E55" s="15" t="s">
        <v>175</v>
      </c>
      <c r="F55" s="15" t="s">
        <v>176</v>
      </c>
      <c r="G55" s="15" t="s">
        <v>177</v>
      </c>
      <c r="H55" s="260" t="s">
        <v>178</v>
      </c>
      <c r="I55" s="260" t="s">
        <v>179</v>
      </c>
      <c r="J55" s="260" t="s">
        <v>180</v>
      </c>
      <c r="K55" s="262" t="s">
        <v>201</v>
      </c>
      <c r="L55" s="260" t="s">
        <v>181</v>
      </c>
      <c r="M55" s="260" t="s">
        <v>182</v>
      </c>
      <c r="N55" s="260" t="s">
        <v>183</v>
      </c>
      <c r="O55" s="260" t="s">
        <v>203</v>
      </c>
      <c r="P55" s="260" t="s">
        <v>184</v>
      </c>
      <c r="Q55" s="260" t="s">
        <v>185</v>
      </c>
      <c r="R55" s="260" t="s">
        <v>186</v>
      </c>
      <c r="S55" s="260" t="s">
        <v>187</v>
      </c>
      <c r="T55" s="260" t="s">
        <v>188</v>
      </c>
      <c r="U55" s="260" t="s">
        <v>189</v>
      </c>
      <c r="V55" s="260" t="s">
        <v>190</v>
      </c>
      <c r="W55" s="260" t="s">
        <v>191</v>
      </c>
      <c r="X55" s="260" t="s">
        <v>192</v>
      </c>
      <c r="Y55" s="260" t="s">
        <v>193</v>
      </c>
      <c r="Z55" s="260" t="s">
        <v>194</v>
      </c>
      <c r="AA55" s="260" t="s">
        <v>195</v>
      </c>
      <c r="AB55" s="260" t="s">
        <v>196</v>
      </c>
      <c r="AC55" s="260" t="s">
        <v>197</v>
      </c>
      <c r="AD55" s="261" t="s">
        <v>198</v>
      </c>
      <c r="AE55" s="261" t="s">
        <v>170</v>
      </c>
      <c r="AF55" s="260" t="s">
        <v>199</v>
      </c>
      <c r="AG55" s="262" t="s">
        <v>200</v>
      </c>
      <c r="AS55" s="1" t="s">
        <v>150</v>
      </c>
    </row>
    <row r="56" spans="1:45" ht="31.5" x14ac:dyDescent="0.25">
      <c r="A56" s="117" t="s">
        <v>54</v>
      </c>
      <c r="B56" s="111" t="s">
        <v>9</v>
      </c>
      <c r="C56" s="111" t="s">
        <v>9</v>
      </c>
      <c r="D56" s="120" t="s">
        <v>9</v>
      </c>
      <c r="E56" s="120" t="s">
        <v>9</v>
      </c>
      <c r="F56" s="120" t="s">
        <v>9</v>
      </c>
      <c r="G56" s="275" t="s">
        <v>9</v>
      </c>
      <c r="H56" s="264" t="s">
        <v>9</v>
      </c>
      <c r="I56" s="264" t="s">
        <v>9</v>
      </c>
      <c r="J56" s="264" t="s">
        <v>9</v>
      </c>
      <c r="K56" s="270" t="s">
        <v>9</v>
      </c>
      <c r="L56" s="264" t="s">
        <v>9</v>
      </c>
      <c r="M56" s="264" t="s">
        <v>9</v>
      </c>
      <c r="N56" s="264" t="s">
        <v>9</v>
      </c>
      <c r="O56" s="264" t="s">
        <v>9</v>
      </c>
      <c r="P56" s="264" t="s">
        <v>9</v>
      </c>
      <c r="Q56" s="264" t="s">
        <v>9</v>
      </c>
      <c r="R56" s="264" t="s">
        <v>9</v>
      </c>
      <c r="S56" s="264" t="s">
        <v>9</v>
      </c>
      <c r="T56" s="264" t="s">
        <v>9</v>
      </c>
      <c r="U56" s="264" t="s">
        <v>9</v>
      </c>
      <c r="V56" s="264" t="s">
        <v>9</v>
      </c>
      <c r="W56" s="264" t="s">
        <v>9</v>
      </c>
      <c r="X56" s="264" t="s">
        <v>9</v>
      </c>
      <c r="Y56" s="264" t="s">
        <v>9</v>
      </c>
      <c r="Z56" s="264" t="s">
        <v>9</v>
      </c>
      <c r="AA56" s="264" t="s">
        <v>9</v>
      </c>
      <c r="AB56" s="264" t="s">
        <v>9</v>
      </c>
      <c r="AC56" s="264" t="s">
        <v>9</v>
      </c>
      <c r="AD56" s="264" t="s">
        <v>9</v>
      </c>
      <c r="AE56" s="264" t="s">
        <v>9</v>
      </c>
      <c r="AF56" s="269" t="s">
        <v>9</v>
      </c>
      <c r="AG56" s="271" t="s">
        <v>9</v>
      </c>
      <c r="AS56" s="1" t="s">
        <v>151</v>
      </c>
    </row>
    <row r="57" spans="1:45" ht="15.75" x14ac:dyDescent="0.25">
      <c r="A57" s="109" t="s">
        <v>21</v>
      </c>
      <c r="B57" s="273">
        <v>59.4</v>
      </c>
      <c r="C57" s="273">
        <v>76.5</v>
      </c>
      <c r="D57" s="273">
        <v>62.2</v>
      </c>
      <c r="E57" s="273">
        <v>58.9</v>
      </c>
      <c r="F57" s="273">
        <v>116.9</v>
      </c>
      <c r="G57" s="273">
        <f>'Irrigation Calculator'!N9</f>
        <v>0</v>
      </c>
      <c r="H57" s="273">
        <v>39.6</v>
      </c>
      <c r="I57" s="273">
        <v>66.8</v>
      </c>
      <c r="J57" s="273">
        <v>43.7</v>
      </c>
      <c r="K57" s="273">
        <v>25.7</v>
      </c>
      <c r="L57" s="273">
        <v>46.8</v>
      </c>
      <c r="M57" s="273">
        <v>61.6</v>
      </c>
      <c r="N57" s="273">
        <v>34.799999999999997</v>
      </c>
      <c r="O57" s="273">
        <v>53.4</v>
      </c>
      <c r="P57" s="273">
        <v>66.2</v>
      </c>
      <c r="Q57" s="273">
        <v>107.5</v>
      </c>
      <c r="R57" s="273">
        <v>31.6</v>
      </c>
      <c r="S57" s="273">
        <v>27.7</v>
      </c>
      <c r="T57" s="273">
        <v>48.2</v>
      </c>
      <c r="U57" s="273">
        <v>36.200000000000003</v>
      </c>
      <c r="V57" s="273">
        <v>99.4</v>
      </c>
      <c r="W57" s="273">
        <v>38.1</v>
      </c>
      <c r="X57" s="273">
        <v>70.2</v>
      </c>
      <c r="Y57" s="273">
        <v>55.1</v>
      </c>
      <c r="Z57" s="273">
        <v>18.2</v>
      </c>
      <c r="AA57" s="273">
        <v>103.9</v>
      </c>
      <c r="AB57" s="273">
        <v>51.2</v>
      </c>
      <c r="AC57" s="273">
        <v>41.5</v>
      </c>
      <c r="AD57" s="273">
        <v>51.5</v>
      </c>
      <c r="AE57" s="273">
        <v>46.5</v>
      </c>
      <c r="AF57" s="273">
        <v>23.4</v>
      </c>
      <c r="AG57" s="273">
        <v>36.700000000000003</v>
      </c>
      <c r="AS57" s="1" t="s">
        <v>152</v>
      </c>
    </row>
    <row r="58" spans="1:45" ht="15.75" x14ac:dyDescent="0.25">
      <c r="A58" s="109" t="s">
        <v>22</v>
      </c>
      <c r="B58" s="273">
        <v>50.3</v>
      </c>
      <c r="C58" s="273">
        <v>67.5</v>
      </c>
      <c r="D58" s="273">
        <v>49.3</v>
      </c>
      <c r="E58" s="273">
        <v>53.4</v>
      </c>
      <c r="F58" s="273">
        <v>103.4</v>
      </c>
      <c r="G58" s="273">
        <f>'Irrigation Calculator'!N10</f>
        <v>0</v>
      </c>
      <c r="H58" s="273">
        <v>33.9</v>
      </c>
      <c r="I58" s="273">
        <v>64.7</v>
      </c>
      <c r="J58" s="273">
        <v>43.4</v>
      </c>
      <c r="K58" s="273">
        <v>26.4</v>
      </c>
      <c r="L58" s="273">
        <v>45.5</v>
      </c>
      <c r="M58" s="273">
        <v>55.4</v>
      </c>
      <c r="N58" s="273">
        <v>29.2</v>
      </c>
      <c r="O58" s="273">
        <v>51.7</v>
      </c>
      <c r="P58" s="273">
        <v>56.1</v>
      </c>
      <c r="Q58" s="273">
        <v>86.1</v>
      </c>
      <c r="R58" s="273">
        <v>33.299999999999997</v>
      </c>
      <c r="S58" s="273">
        <v>26.3</v>
      </c>
      <c r="T58" s="273">
        <v>41.7</v>
      </c>
      <c r="U58" s="273">
        <v>37.6</v>
      </c>
      <c r="V58" s="273">
        <v>95.2</v>
      </c>
      <c r="W58" s="273">
        <v>40.6</v>
      </c>
      <c r="X58" s="273">
        <v>60.2</v>
      </c>
      <c r="Y58" s="273">
        <v>54</v>
      </c>
      <c r="Z58" s="273">
        <v>14.6</v>
      </c>
      <c r="AA58" s="273">
        <v>85.6</v>
      </c>
      <c r="AB58" s="273">
        <v>53.5</v>
      </c>
      <c r="AC58" s="273">
        <v>40.6</v>
      </c>
      <c r="AD58" s="273">
        <v>50.4</v>
      </c>
      <c r="AE58" s="273">
        <v>42.5</v>
      </c>
      <c r="AF58" s="273">
        <v>21.2</v>
      </c>
      <c r="AG58" s="273">
        <v>34.700000000000003</v>
      </c>
      <c r="AS58" s="1" t="s">
        <v>153</v>
      </c>
    </row>
    <row r="59" spans="1:45" ht="15.75" x14ac:dyDescent="0.25">
      <c r="A59" s="109" t="s">
        <v>23</v>
      </c>
      <c r="B59" s="273">
        <v>44.6</v>
      </c>
      <c r="C59" s="273">
        <v>57.9</v>
      </c>
      <c r="D59" s="273">
        <v>45.1</v>
      </c>
      <c r="E59" s="273">
        <v>43.5</v>
      </c>
      <c r="F59" s="273">
        <v>82.9</v>
      </c>
      <c r="G59" s="273">
        <f>'Irrigation Calculator'!N11</f>
        <v>0</v>
      </c>
      <c r="H59" s="273">
        <v>27.1</v>
      </c>
      <c r="I59" s="273">
        <v>56</v>
      </c>
      <c r="J59" s="273">
        <v>35.9</v>
      </c>
      <c r="K59" s="273">
        <v>28.3</v>
      </c>
      <c r="L59" s="273">
        <v>40.9</v>
      </c>
      <c r="M59" s="273">
        <v>47.9</v>
      </c>
      <c r="N59" s="273">
        <v>31.6</v>
      </c>
      <c r="O59" s="273">
        <v>36.700000000000003</v>
      </c>
      <c r="P59" s="273">
        <v>44</v>
      </c>
      <c r="Q59" s="273">
        <v>69.8</v>
      </c>
      <c r="R59" s="273">
        <v>27.2</v>
      </c>
      <c r="S59" s="273">
        <v>26.4</v>
      </c>
      <c r="T59" s="273">
        <v>34.9</v>
      </c>
      <c r="U59" s="273">
        <v>27.3</v>
      </c>
      <c r="V59" s="273">
        <v>71.599999999999994</v>
      </c>
      <c r="W59" s="273">
        <v>38.9</v>
      </c>
      <c r="X59" s="273">
        <v>43.4</v>
      </c>
      <c r="Y59" s="273">
        <v>54.9</v>
      </c>
      <c r="Z59" s="273">
        <v>17.399999999999999</v>
      </c>
      <c r="AA59" s="273">
        <v>58.8</v>
      </c>
      <c r="AB59" s="273">
        <v>48</v>
      </c>
      <c r="AC59" s="273">
        <v>36.6</v>
      </c>
      <c r="AD59" s="273">
        <v>45</v>
      </c>
      <c r="AE59" s="273">
        <v>35.9</v>
      </c>
      <c r="AF59" s="273">
        <v>25.7</v>
      </c>
      <c r="AG59" s="273">
        <v>25.3</v>
      </c>
      <c r="AS59" s="1" t="s">
        <v>154</v>
      </c>
    </row>
    <row r="60" spans="1:45" ht="15.75" x14ac:dyDescent="0.25">
      <c r="A60" s="109" t="s">
        <v>24</v>
      </c>
      <c r="B60" s="273">
        <v>36.6</v>
      </c>
      <c r="C60" s="273">
        <v>41.8</v>
      </c>
      <c r="D60" s="273">
        <v>32.700000000000003</v>
      </c>
      <c r="E60" s="273">
        <v>40.799999999999997</v>
      </c>
      <c r="F60" s="273">
        <v>65.8</v>
      </c>
      <c r="G60" s="273">
        <f>'Irrigation Calculator'!N12</f>
        <v>0</v>
      </c>
      <c r="H60" s="273">
        <v>25</v>
      </c>
      <c r="I60" s="273">
        <v>47</v>
      </c>
      <c r="J60" s="273">
        <v>28.4</v>
      </c>
      <c r="K60" s="273">
        <v>27.7</v>
      </c>
      <c r="L60" s="273">
        <v>27.8</v>
      </c>
      <c r="M60" s="273">
        <v>39.4</v>
      </c>
      <c r="N60" s="273">
        <v>22.1</v>
      </c>
      <c r="O60" s="273">
        <v>26.3</v>
      </c>
      <c r="P60" s="273">
        <v>30</v>
      </c>
      <c r="Q60" s="273">
        <v>51.4</v>
      </c>
      <c r="R60" s="273">
        <v>18.600000000000001</v>
      </c>
      <c r="S60" s="273">
        <v>25.2</v>
      </c>
      <c r="T60" s="273">
        <v>24.5</v>
      </c>
      <c r="U60" s="273">
        <v>21</v>
      </c>
      <c r="V60" s="273">
        <v>61.3</v>
      </c>
      <c r="W60" s="273">
        <v>32</v>
      </c>
      <c r="X60" s="273">
        <v>29.8</v>
      </c>
      <c r="Y60" s="273">
        <v>36</v>
      </c>
      <c r="Z60" s="273">
        <v>17.399999999999999</v>
      </c>
      <c r="AA60" s="273">
        <v>44.1</v>
      </c>
      <c r="AB60" s="273">
        <v>42.5</v>
      </c>
      <c r="AC60" s="273">
        <v>28.3</v>
      </c>
      <c r="AD60" s="273">
        <v>34.6</v>
      </c>
      <c r="AE60" s="273">
        <v>27.5</v>
      </c>
      <c r="AF60" s="273">
        <v>23.7</v>
      </c>
      <c r="AG60" s="273">
        <v>20.2</v>
      </c>
      <c r="AS60" s="1" t="s">
        <v>155</v>
      </c>
    </row>
    <row r="61" spans="1:45" ht="15.75" x14ac:dyDescent="0.25">
      <c r="A61" s="109" t="s">
        <v>25</v>
      </c>
      <c r="B61" s="273">
        <v>24.8</v>
      </c>
      <c r="C61" s="273">
        <v>30.1</v>
      </c>
      <c r="D61" s="273">
        <v>23</v>
      </c>
      <c r="E61" s="273">
        <v>26.2</v>
      </c>
      <c r="F61" s="273">
        <v>36.700000000000003</v>
      </c>
      <c r="G61" s="273">
        <f>'Irrigation Calculator'!N13</f>
        <v>0</v>
      </c>
      <c r="H61" s="273">
        <v>19.3</v>
      </c>
      <c r="I61" s="273">
        <v>36</v>
      </c>
      <c r="J61" s="273">
        <v>20.6</v>
      </c>
      <c r="K61" s="273">
        <v>20.2</v>
      </c>
      <c r="L61" s="273">
        <v>17.5</v>
      </c>
      <c r="M61" s="273">
        <v>27.5</v>
      </c>
      <c r="N61" s="273">
        <v>14.7</v>
      </c>
      <c r="O61" s="273">
        <v>28.4</v>
      </c>
      <c r="P61" s="273">
        <v>22</v>
      </c>
      <c r="Q61" s="273">
        <v>35.4</v>
      </c>
      <c r="R61" s="273">
        <v>27</v>
      </c>
      <c r="S61" s="273">
        <v>20.9</v>
      </c>
      <c r="T61" s="273">
        <v>24.5</v>
      </c>
      <c r="U61" s="273">
        <v>15.7</v>
      </c>
      <c r="V61" s="273">
        <v>46.5</v>
      </c>
      <c r="W61" s="273">
        <v>23.6</v>
      </c>
      <c r="X61" s="273">
        <v>20.100000000000001</v>
      </c>
      <c r="Y61" s="273">
        <v>31.7</v>
      </c>
      <c r="Z61" s="273">
        <v>20.6</v>
      </c>
      <c r="AA61" s="273">
        <v>30.3</v>
      </c>
      <c r="AB61" s="273">
        <v>28</v>
      </c>
      <c r="AC61" s="273">
        <v>27.3</v>
      </c>
      <c r="AD61" s="273">
        <v>25.2</v>
      </c>
      <c r="AE61" s="273">
        <v>20.9</v>
      </c>
      <c r="AF61" s="273">
        <v>20.2</v>
      </c>
      <c r="AG61" s="273">
        <v>13.8</v>
      </c>
      <c r="AS61" s="1" t="s">
        <v>156</v>
      </c>
    </row>
    <row r="62" spans="1:45" ht="15.75" x14ac:dyDescent="0.25">
      <c r="A62" s="109" t="s">
        <v>0</v>
      </c>
      <c r="B62" s="273">
        <v>23.4</v>
      </c>
      <c r="C62" s="273">
        <v>28</v>
      </c>
      <c r="D62" s="273">
        <v>19.3</v>
      </c>
      <c r="E62" s="273">
        <v>24.5</v>
      </c>
      <c r="F62" s="273">
        <v>34.799999999999997</v>
      </c>
      <c r="G62" s="273">
        <f>'Irrigation Calculator'!N14</f>
        <v>0</v>
      </c>
      <c r="H62" s="273">
        <v>20.5</v>
      </c>
      <c r="I62" s="273">
        <v>36.4</v>
      </c>
      <c r="J62" s="273">
        <v>23.5</v>
      </c>
      <c r="K62" s="273">
        <v>17.7</v>
      </c>
      <c r="L62" s="273">
        <v>17.100000000000001</v>
      </c>
      <c r="M62" s="273">
        <v>22.6</v>
      </c>
      <c r="N62" s="273">
        <v>27.9</v>
      </c>
      <c r="O62" s="273">
        <v>33</v>
      </c>
      <c r="P62" s="273">
        <v>19.3</v>
      </c>
      <c r="Q62" s="273">
        <v>33.200000000000003</v>
      </c>
      <c r="R62" s="273">
        <v>30.7</v>
      </c>
      <c r="S62" s="273">
        <v>24.9</v>
      </c>
      <c r="T62" s="273">
        <v>21.3</v>
      </c>
      <c r="U62" s="273">
        <v>19.399999999999999</v>
      </c>
      <c r="V62" s="273">
        <v>38.4</v>
      </c>
      <c r="W62" s="273">
        <v>23.9</v>
      </c>
      <c r="X62" s="273">
        <v>20.399999999999999</v>
      </c>
      <c r="Y62" s="273">
        <v>35.200000000000003</v>
      </c>
      <c r="Z62" s="273">
        <v>23.9</v>
      </c>
      <c r="AA62" s="273">
        <v>27.9</v>
      </c>
      <c r="AB62" s="273">
        <v>24.5</v>
      </c>
      <c r="AC62" s="273">
        <v>25.2</v>
      </c>
      <c r="AD62" s="273">
        <v>20.9</v>
      </c>
      <c r="AE62" s="273">
        <v>19.7</v>
      </c>
      <c r="AF62" s="273">
        <v>23.8</v>
      </c>
      <c r="AG62" s="273">
        <v>18.100000000000001</v>
      </c>
      <c r="AS62" s="1" t="s">
        <v>157</v>
      </c>
    </row>
    <row r="63" spans="1:45" ht="15.75" x14ac:dyDescent="0.25">
      <c r="A63" s="109" t="s">
        <v>1</v>
      </c>
      <c r="B63" s="273">
        <v>17.5</v>
      </c>
      <c r="C63" s="273">
        <v>19.399999999999999</v>
      </c>
      <c r="D63" s="273">
        <v>16.5</v>
      </c>
      <c r="E63" s="273">
        <v>21</v>
      </c>
      <c r="F63" s="273">
        <v>24.5</v>
      </c>
      <c r="G63" s="273">
        <f>'Irrigation Calculator'!N15</f>
        <v>0</v>
      </c>
      <c r="H63" s="273">
        <v>11.6</v>
      </c>
      <c r="I63" s="273">
        <v>21.8</v>
      </c>
      <c r="J63" s="273">
        <v>15.3</v>
      </c>
      <c r="K63" s="273">
        <v>14.3</v>
      </c>
      <c r="L63" s="273">
        <v>11.8</v>
      </c>
      <c r="M63" s="273">
        <v>19.399999999999999</v>
      </c>
      <c r="N63" s="273">
        <v>12</v>
      </c>
      <c r="O63" s="273">
        <v>19.899999999999999</v>
      </c>
      <c r="P63" s="273">
        <v>14.4</v>
      </c>
      <c r="Q63" s="273">
        <v>22.9</v>
      </c>
      <c r="R63" s="273">
        <v>29.9</v>
      </c>
      <c r="S63" s="273">
        <v>18.5</v>
      </c>
      <c r="T63" s="273">
        <v>12.6</v>
      </c>
      <c r="U63" s="273">
        <v>9.4</v>
      </c>
      <c r="V63" s="273">
        <v>27.2</v>
      </c>
      <c r="W63" s="273">
        <v>16.3</v>
      </c>
      <c r="X63" s="273">
        <v>10.199999999999999</v>
      </c>
      <c r="Y63" s="273">
        <v>15.8</v>
      </c>
      <c r="Z63" s="273">
        <v>12.4</v>
      </c>
      <c r="AA63" s="273">
        <v>20.100000000000001</v>
      </c>
      <c r="AB63" s="273">
        <v>19.600000000000001</v>
      </c>
      <c r="AC63" s="273">
        <v>14.1</v>
      </c>
      <c r="AD63" s="273">
        <v>15.8</v>
      </c>
      <c r="AE63" s="273">
        <v>11.6</v>
      </c>
      <c r="AF63" s="273">
        <v>16.3</v>
      </c>
      <c r="AG63" s="273">
        <v>11.6</v>
      </c>
      <c r="AS63" s="1" t="s">
        <v>158</v>
      </c>
    </row>
    <row r="64" spans="1:45" ht="15.75" x14ac:dyDescent="0.25">
      <c r="A64" s="109" t="s">
        <v>2</v>
      </c>
      <c r="B64" s="273">
        <v>18.899999999999999</v>
      </c>
      <c r="C64" s="273">
        <v>15.4</v>
      </c>
      <c r="D64" s="273">
        <v>19</v>
      </c>
      <c r="E64" s="273">
        <v>18.899999999999999</v>
      </c>
      <c r="F64" s="273">
        <v>23.7</v>
      </c>
      <c r="G64" s="273">
        <f>'Irrigation Calculator'!N16</f>
        <v>0</v>
      </c>
      <c r="H64" s="273">
        <v>14.1</v>
      </c>
      <c r="I64" s="273">
        <v>26.1</v>
      </c>
      <c r="J64" s="273">
        <v>19.100000000000001</v>
      </c>
      <c r="K64" s="273">
        <v>18.2</v>
      </c>
      <c r="L64" s="273">
        <v>17.899999999999999</v>
      </c>
      <c r="M64" s="273">
        <v>19.899999999999999</v>
      </c>
      <c r="N64" s="273">
        <v>12.8</v>
      </c>
      <c r="O64" s="273">
        <v>11.6</v>
      </c>
      <c r="P64" s="273">
        <v>16.2</v>
      </c>
      <c r="Q64" s="273">
        <v>24</v>
      </c>
      <c r="R64" s="273">
        <v>12</v>
      </c>
      <c r="S64" s="273">
        <v>19.3</v>
      </c>
      <c r="T64" s="273">
        <v>19.100000000000001</v>
      </c>
      <c r="U64" s="273">
        <v>12.8</v>
      </c>
      <c r="V64" s="273">
        <v>25.6</v>
      </c>
      <c r="W64" s="273">
        <v>19.399999999999999</v>
      </c>
      <c r="X64" s="273">
        <v>12.7</v>
      </c>
      <c r="Y64" s="273">
        <v>26.8</v>
      </c>
      <c r="Z64" s="273">
        <v>18.399999999999999</v>
      </c>
      <c r="AA64" s="273">
        <v>18.600000000000001</v>
      </c>
      <c r="AB64" s="273">
        <v>18.3</v>
      </c>
      <c r="AC64" s="273">
        <v>21.6</v>
      </c>
      <c r="AD64" s="273">
        <v>22.2</v>
      </c>
      <c r="AE64" s="273">
        <v>16.5</v>
      </c>
      <c r="AF64" s="273">
        <v>24.2</v>
      </c>
      <c r="AG64" s="273">
        <v>15.8</v>
      </c>
      <c r="AS64" s="1" t="s">
        <v>159</v>
      </c>
    </row>
    <row r="65" spans="1:45" ht="15.75" x14ac:dyDescent="0.25">
      <c r="A65" s="109" t="s">
        <v>3</v>
      </c>
      <c r="B65" s="273">
        <v>21.8</v>
      </c>
      <c r="C65" s="273">
        <v>26.4</v>
      </c>
      <c r="D65" s="273">
        <v>22.4</v>
      </c>
      <c r="E65" s="273">
        <v>22.5</v>
      </c>
      <c r="F65" s="273">
        <v>27.5</v>
      </c>
      <c r="G65" s="273">
        <f>'Irrigation Calculator'!N17</f>
        <v>0</v>
      </c>
      <c r="H65" s="273">
        <v>16.100000000000001</v>
      </c>
      <c r="I65" s="273">
        <v>25.6</v>
      </c>
      <c r="J65" s="273">
        <v>21.8</v>
      </c>
      <c r="K65" s="273">
        <v>17.899999999999999</v>
      </c>
      <c r="L65" s="273">
        <v>18.2</v>
      </c>
      <c r="M65" s="273">
        <v>21.8</v>
      </c>
      <c r="N65" s="273">
        <v>34.6</v>
      </c>
      <c r="O65" s="273">
        <v>18.600000000000001</v>
      </c>
      <c r="P65" s="273">
        <v>25.8</v>
      </c>
      <c r="Q65" s="273">
        <v>37.299999999999997</v>
      </c>
      <c r="R65" s="273">
        <v>20.2</v>
      </c>
      <c r="S65" s="273">
        <v>12.4</v>
      </c>
      <c r="T65" s="273">
        <v>17.7</v>
      </c>
      <c r="U65" s="273">
        <v>21.1</v>
      </c>
      <c r="V65" s="273">
        <v>35.299999999999997</v>
      </c>
      <c r="W65" s="273">
        <v>19.399999999999999</v>
      </c>
      <c r="X65" s="273">
        <v>18.3</v>
      </c>
      <c r="Y65" s="273">
        <v>28.1</v>
      </c>
      <c r="Z65" s="273">
        <v>17</v>
      </c>
      <c r="AA65" s="273">
        <v>26.7</v>
      </c>
      <c r="AB65" s="273">
        <v>21.3</v>
      </c>
      <c r="AC65" s="273">
        <v>18.899999999999999</v>
      </c>
      <c r="AD65" s="273">
        <v>18.899999999999999</v>
      </c>
      <c r="AE65" s="273">
        <v>14.7</v>
      </c>
      <c r="AF65" s="273">
        <v>19.399999999999999</v>
      </c>
      <c r="AG65" s="273">
        <v>18.600000000000001</v>
      </c>
      <c r="AS65" s="1" t="s">
        <v>160</v>
      </c>
    </row>
    <row r="66" spans="1:45" ht="15.75" x14ac:dyDescent="0.25">
      <c r="A66" s="109" t="s">
        <v>26</v>
      </c>
      <c r="B66" s="273">
        <v>35.299999999999997</v>
      </c>
      <c r="C66" s="273">
        <v>40.299999999999997</v>
      </c>
      <c r="D66" s="273">
        <v>33.9</v>
      </c>
      <c r="E66" s="273">
        <v>39.4</v>
      </c>
      <c r="F66" s="273">
        <v>53.3</v>
      </c>
      <c r="G66" s="273">
        <f>'Irrigation Calculator'!N18</f>
        <v>0</v>
      </c>
      <c r="H66" s="273">
        <v>19.899999999999999</v>
      </c>
      <c r="I66" s="273">
        <v>40.799999999999997</v>
      </c>
      <c r="J66" s="273">
        <v>26.1</v>
      </c>
      <c r="K66" s="273">
        <v>25.3</v>
      </c>
      <c r="L66" s="273">
        <v>25.1</v>
      </c>
      <c r="M66" s="273">
        <v>37.1</v>
      </c>
      <c r="N66" s="273">
        <v>33.6</v>
      </c>
      <c r="O66" s="273">
        <v>24.4</v>
      </c>
      <c r="P66" s="273">
        <v>27.7</v>
      </c>
      <c r="Q66" s="273">
        <v>60.2</v>
      </c>
      <c r="R66" s="273">
        <v>27.7</v>
      </c>
      <c r="S66" s="273">
        <v>17.899999999999999</v>
      </c>
      <c r="T66" s="273">
        <v>25.9</v>
      </c>
      <c r="U66" s="273">
        <v>16.5</v>
      </c>
      <c r="V66" s="273">
        <v>54.9</v>
      </c>
      <c r="W66" s="273">
        <v>26.8</v>
      </c>
      <c r="X66" s="273">
        <v>28.8</v>
      </c>
      <c r="Y66" s="273">
        <v>36</v>
      </c>
      <c r="Z66" s="273">
        <v>18.899999999999999</v>
      </c>
      <c r="AA66" s="273">
        <v>46</v>
      </c>
      <c r="AB66" s="273">
        <v>36.6</v>
      </c>
      <c r="AC66" s="273">
        <v>26.6</v>
      </c>
      <c r="AD66" s="273">
        <v>29.4</v>
      </c>
      <c r="AE66" s="273">
        <v>23.7</v>
      </c>
      <c r="AF66" s="273">
        <v>21.5</v>
      </c>
      <c r="AG66" s="273">
        <v>18</v>
      </c>
      <c r="AS66" s="1" t="s">
        <v>161</v>
      </c>
    </row>
    <row r="67" spans="1:45" ht="15.75" x14ac:dyDescent="0.25">
      <c r="A67" s="109" t="s">
        <v>27</v>
      </c>
      <c r="B67" s="273">
        <v>54.1</v>
      </c>
      <c r="C67" s="273">
        <v>60.3</v>
      </c>
      <c r="D67" s="273">
        <v>54.7</v>
      </c>
      <c r="E67" s="273">
        <v>48.2</v>
      </c>
      <c r="F67" s="273">
        <v>88.9</v>
      </c>
      <c r="G67" s="273">
        <f>'Irrigation Calculator'!N19</f>
        <v>0</v>
      </c>
      <c r="H67" s="273">
        <v>32.799999999999997</v>
      </c>
      <c r="I67" s="273">
        <v>51.7</v>
      </c>
      <c r="J67" s="273">
        <v>38.4</v>
      </c>
      <c r="K67" s="273">
        <v>29.6</v>
      </c>
      <c r="L67" s="273">
        <v>44.7</v>
      </c>
      <c r="M67" s="273">
        <v>53.5</v>
      </c>
      <c r="N67" s="273">
        <v>43</v>
      </c>
      <c r="O67" s="273">
        <v>37.6</v>
      </c>
      <c r="P67" s="273">
        <v>47.3</v>
      </c>
      <c r="Q67" s="273">
        <v>87.1</v>
      </c>
      <c r="R67" s="273">
        <v>26.9</v>
      </c>
      <c r="S67" s="273">
        <v>22.9</v>
      </c>
      <c r="T67" s="273">
        <v>39.700000000000003</v>
      </c>
      <c r="U67" s="273">
        <v>27.4</v>
      </c>
      <c r="V67" s="273">
        <v>71.099999999999994</v>
      </c>
      <c r="W67" s="273">
        <v>34.299999999999997</v>
      </c>
      <c r="X67" s="273">
        <v>45.5</v>
      </c>
      <c r="Y67" s="273">
        <v>46.5</v>
      </c>
      <c r="Z67" s="273">
        <v>15.4</v>
      </c>
      <c r="AA67" s="273">
        <v>73</v>
      </c>
      <c r="AB67" s="273">
        <v>47.8</v>
      </c>
      <c r="AC67" s="273">
        <v>36.4</v>
      </c>
      <c r="AD67" s="273">
        <v>43.2</v>
      </c>
      <c r="AE67" s="273">
        <v>34.1</v>
      </c>
      <c r="AF67" s="273">
        <v>24.2</v>
      </c>
      <c r="AG67" s="273">
        <v>23.5</v>
      </c>
      <c r="AS67" s="1" t="s">
        <v>162</v>
      </c>
    </row>
    <row r="68" spans="1:45" ht="15.75" x14ac:dyDescent="0.25">
      <c r="A68" s="109" t="s">
        <v>28</v>
      </c>
      <c r="B68" s="273">
        <v>56.2</v>
      </c>
      <c r="C68" s="273">
        <v>78.3</v>
      </c>
      <c r="D68" s="273">
        <v>64.599999999999994</v>
      </c>
      <c r="E68" s="273">
        <v>54</v>
      </c>
      <c r="F68" s="273">
        <v>97.9</v>
      </c>
      <c r="G68" s="273">
        <f>'Irrigation Calculator'!N20</f>
        <v>0</v>
      </c>
      <c r="H68" s="273">
        <v>35.6</v>
      </c>
      <c r="I68" s="273">
        <v>68</v>
      </c>
      <c r="J68" s="273">
        <v>43.8</v>
      </c>
      <c r="K68" s="273">
        <v>29.5</v>
      </c>
      <c r="L68" s="273">
        <v>58.4</v>
      </c>
      <c r="M68" s="273">
        <v>61.5</v>
      </c>
      <c r="N68" s="273">
        <v>40.9</v>
      </c>
      <c r="O68" s="273">
        <v>51.8</v>
      </c>
      <c r="P68" s="273">
        <v>66.7</v>
      </c>
      <c r="Q68" s="273">
        <v>107.6</v>
      </c>
      <c r="R68" s="273">
        <v>27.2</v>
      </c>
      <c r="S68" s="273">
        <v>25.3</v>
      </c>
      <c r="T68" s="273">
        <v>55</v>
      </c>
      <c r="U68" s="273">
        <v>37</v>
      </c>
      <c r="V68" s="273">
        <v>83.8</v>
      </c>
      <c r="W68" s="273">
        <v>39.4</v>
      </c>
      <c r="X68" s="273">
        <v>60.1</v>
      </c>
      <c r="Y68" s="273">
        <v>54.8</v>
      </c>
      <c r="Z68" s="273">
        <v>24.7</v>
      </c>
      <c r="AA68" s="273">
        <v>49.9</v>
      </c>
      <c r="AB68" s="273">
        <v>54.1</v>
      </c>
      <c r="AC68" s="273">
        <v>51.1</v>
      </c>
      <c r="AD68" s="273">
        <v>52.9</v>
      </c>
      <c r="AE68" s="273">
        <v>44.6</v>
      </c>
      <c r="AF68" s="273">
        <v>27.8</v>
      </c>
      <c r="AG68" s="273">
        <v>35.5</v>
      </c>
      <c r="AS68" s="1" t="s">
        <v>163</v>
      </c>
    </row>
    <row r="69" spans="1:45" ht="15" x14ac:dyDescent="0.25">
      <c r="A69" s="18"/>
      <c r="B69" s="112">
        <f t="shared" ref="B69" si="7">SUM(B57:B68)</f>
        <v>442.90000000000003</v>
      </c>
      <c r="C69" s="112">
        <f t="shared" ref="C69" si="8">SUM(C57:C68)</f>
        <v>541.9</v>
      </c>
      <c r="D69" s="112">
        <f t="shared" ref="D69:J69" si="9">SUM(D57:D68)</f>
        <v>442.69999999999993</v>
      </c>
      <c r="E69" s="112">
        <f t="shared" si="9"/>
        <v>451.29999999999995</v>
      </c>
      <c r="F69" s="112">
        <f t="shared" si="9"/>
        <v>756.3</v>
      </c>
      <c r="G69" s="112">
        <f t="shared" si="9"/>
        <v>0</v>
      </c>
      <c r="H69" s="266">
        <f t="shared" si="9"/>
        <v>295.5</v>
      </c>
      <c r="I69" s="266">
        <f t="shared" si="9"/>
        <v>540.90000000000009</v>
      </c>
      <c r="J69" s="266">
        <f t="shared" si="9"/>
        <v>360</v>
      </c>
      <c r="K69" s="266">
        <f t="shared" ref="K69:AG69" si="10">SUM(K57:K68)</f>
        <v>280.79999999999995</v>
      </c>
      <c r="L69" s="266">
        <f t="shared" si="10"/>
        <v>371.7</v>
      </c>
      <c r="M69" s="266">
        <f t="shared" si="10"/>
        <v>467.6</v>
      </c>
      <c r="N69" s="266">
        <f t="shared" si="10"/>
        <v>337.19999999999993</v>
      </c>
      <c r="O69" s="266">
        <f t="shared" si="10"/>
        <v>393.40000000000009</v>
      </c>
      <c r="P69" s="266">
        <f t="shared" si="10"/>
        <v>435.70000000000005</v>
      </c>
      <c r="Q69" s="266">
        <f t="shared" si="10"/>
        <v>722.5</v>
      </c>
      <c r="R69" s="266">
        <f t="shared" si="10"/>
        <v>312.29999999999995</v>
      </c>
      <c r="S69" s="266">
        <f t="shared" si="10"/>
        <v>267.70000000000005</v>
      </c>
      <c r="T69" s="266">
        <f t="shared" si="10"/>
        <v>365.09999999999997</v>
      </c>
      <c r="U69" s="266">
        <f t="shared" si="10"/>
        <v>281.40000000000003</v>
      </c>
      <c r="V69" s="266">
        <f t="shared" si="10"/>
        <v>710.30000000000007</v>
      </c>
      <c r="W69" s="266">
        <f t="shared" si="10"/>
        <v>352.7</v>
      </c>
      <c r="X69" s="266">
        <f t="shared" si="10"/>
        <v>419.70000000000005</v>
      </c>
      <c r="Y69" s="266">
        <f t="shared" si="10"/>
        <v>474.90000000000003</v>
      </c>
      <c r="Z69" s="266">
        <f t="shared" si="10"/>
        <v>218.9</v>
      </c>
      <c r="AA69" s="266" t="e">
        <f>SUM(#REF!)</f>
        <v>#REF!</v>
      </c>
      <c r="AB69" s="266">
        <f t="shared" si="10"/>
        <v>445.40000000000009</v>
      </c>
      <c r="AC69" s="266">
        <f t="shared" si="10"/>
        <v>368.2</v>
      </c>
      <c r="AD69" s="266">
        <f t="shared" si="10"/>
        <v>409.99999999999994</v>
      </c>
      <c r="AE69" s="266">
        <f t="shared" si="10"/>
        <v>338.20000000000005</v>
      </c>
      <c r="AF69" s="266">
        <f t="shared" si="10"/>
        <v>271.39999999999998</v>
      </c>
      <c r="AG69" s="266">
        <f t="shared" si="10"/>
        <v>271.8</v>
      </c>
      <c r="AS69" s="1" t="s">
        <v>164</v>
      </c>
    </row>
    <row r="70" spans="1:45" x14ac:dyDescent="0.2">
      <c r="A70" s="18"/>
      <c r="B70" s="18"/>
      <c r="C70" s="18"/>
      <c r="D70" s="18"/>
      <c r="E70" s="18"/>
      <c r="F70" s="18"/>
      <c r="G70" s="18"/>
      <c r="H70" s="18"/>
      <c r="I70" s="18"/>
      <c r="J70" s="18"/>
      <c r="K70" s="18"/>
      <c r="L70" s="18"/>
      <c r="M70" s="18"/>
      <c r="AS70" s="1" t="s">
        <v>165</v>
      </c>
    </row>
    <row r="71" spans="1:45" x14ac:dyDescent="0.2">
      <c r="A71" s="18"/>
      <c r="B71" s="18"/>
      <c r="C71" s="18"/>
      <c r="D71" s="18"/>
      <c r="E71" s="18"/>
      <c r="F71" s="18"/>
      <c r="G71" s="18"/>
      <c r="H71" s="18"/>
      <c r="I71" s="18"/>
      <c r="J71" s="18"/>
      <c r="K71" s="18"/>
      <c r="L71" s="18"/>
      <c r="M71" s="18"/>
      <c r="AS71" s="1" t="s">
        <v>166</v>
      </c>
    </row>
    <row r="72" spans="1:45" x14ac:dyDescent="0.2">
      <c r="A72" s="18"/>
      <c r="B72" s="18"/>
      <c r="C72" s="18"/>
      <c r="D72" s="18"/>
      <c r="E72" s="18"/>
      <c r="F72" s="18"/>
      <c r="G72" s="18"/>
      <c r="H72" s="18"/>
      <c r="I72" s="18"/>
      <c r="J72" s="18"/>
      <c r="K72" s="18"/>
      <c r="L72" s="18"/>
      <c r="M72" s="18"/>
      <c r="AS72" s="1" t="s">
        <v>167</v>
      </c>
    </row>
    <row r="73" spans="1:45" x14ac:dyDescent="0.2">
      <c r="A73" s="18"/>
      <c r="B73" s="18"/>
      <c r="C73" s="18"/>
      <c r="D73" s="18"/>
      <c r="E73" s="18"/>
      <c r="F73" s="18"/>
      <c r="G73" s="18"/>
      <c r="H73" s="18"/>
      <c r="I73" s="18"/>
      <c r="J73" s="18"/>
      <c r="K73" s="18"/>
      <c r="L73" s="18"/>
      <c r="M73" s="18"/>
      <c r="AS73" s="1" t="s">
        <v>168</v>
      </c>
    </row>
    <row r="74" spans="1:45" x14ac:dyDescent="0.2">
      <c r="A74" s="18"/>
      <c r="B74" s="18"/>
      <c r="C74" s="18"/>
      <c r="D74" s="18"/>
      <c r="E74" s="18"/>
      <c r="F74" s="18"/>
      <c r="G74" s="18"/>
      <c r="H74" s="18"/>
      <c r="I74" s="18"/>
      <c r="J74" s="18"/>
      <c r="K74" s="18"/>
      <c r="L74" s="18"/>
      <c r="M74" s="18"/>
      <c r="AS74" s="1" t="s">
        <v>169</v>
      </c>
    </row>
    <row r="75" spans="1:45" x14ac:dyDescent="0.2">
      <c r="A75" s="18"/>
      <c r="B75" s="18"/>
      <c r="C75" s="18"/>
      <c r="D75" s="18"/>
      <c r="E75" s="18"/>
      <c r="F75" s="18"/>
      <c r="G75" s="18"/>
      <c r="H75" s="18"/>
      <c r="I75" s="18"/>
      <c r="J75" s="18"/>
      <c r="K75" s="18"/>
      <c r="L75" s="18"/>
      <c r="M75" s="18"/>
      <c r="AS75" s="1" t="s">
        <v>170</v>
      </c>
    </row>
    <row r="76" spans="1:45" x14ac:dyDescent="0.2">
      <c r="A76" s="18"/>
      <c r="B76" s="18"/>
      <c r="C76" s="18"/>
      <c r="D76" s="18"/>
      <c r="E76" s="18"/>
      <c r="F76" s="18"/>
      <c r="G76" s="18"/>
      <c r="H76" s="18"/>
      <c r="I76" s="18"/>
      <c r="J76" s="18"/>
      <c r="K76" s="18"/>
      <c r="L76" s="18"/>
      <c r="M76" s="18"/>
    </row>
    <row r="77" spans="1:45" x14ac:dyDescent="0.2">
      <c r="A77" s="18"/>
      <c r="B77" s="18"/>
      <c r="C77" s="18"/>
      <c r="D77" s="18"/>
      <c r="E77" s="18"/>
      <c r="F77" s="18"/>
      <c r="G77" s="18"/>
      <c r="H77" s="18"/>
      <c r="I77" s="18"/>
      <c r="J77" s="18"/>
      <c r="K77" s="18"/>
      <c r="L77" s="18"/>
      <c r="M77" s="18"/>
    </row>
    <row r="78" spans="1:45" x14ac:dyDescent="0.2">
      <c r="A78" s="18"/>
      <c r="B78" s="18"/>
      <c r="C78" s="18"/>
      <c r="D78" s="18"/>
      <c r="E78" s="18"/>
      <c r="F78" s="18"/>
      <c r="G78" s="18"/>
      <c r="H78" s="18"/>
      <c r="I78" s="18"/>
      <c r="J78" s="18"/>
      <c r="K78" s="18"/>
      <c r="L78" s="18"/>
      <c r="M78" s="18"/>
    </row>
    <row r="79" spans="1:45" x14ac:dyDescent="0.2">
      <c r="A79" s="18"/>
      <c r="B79" s="18"/>
      <c r="C79" s="18"/>
      <c r="D79" s="18"/>
      <c r="E79" s="18"/>
      <c r="F79" s="18"/>
      <c r="G79" s="18"/>
      <c r="H79" s="18"/>
      <c r="I79" s="18"/>
      <c r="J79" s="18"/>
      <c r="K79" s="18"/>
      <c r="L79" s="18"/>
      <c r="M79" s="18"/>
    </row>
    <row r="80" spans="1:45" x14ac:dyDescent="0.2">
      <c r="A80" s="18"/>
      <c r="B80" s="18"/>
      <c r="C80" s="18"/>
      <c r="D80" s="18"/>
      <c r="E80" s="18"/>
      <c r="F80" s="18"/>
      <c r="G80" s="18"/>
      <c r="H80" s="18"/>
      <c r="I80" s="18"/>
      <c r="J80" s="18"/>
      <c r="K80" s="18"/>
      <c r="L80" s="18"/>
      <c r="M80" s="18"/>
    </row>
    <row r="81" spans="1:13" x14ac:dyDescent="0.2">
      <c r="A81" s="18"/>
      <c r="B81" s="18"/>
      <c r="C81" s="18"/>
      <c r="D81" s="18"/>
      <c r="E81" s="18"/>
      <c r="F81" s="18"/>
      <c r="G81" s="18"/>
      <c r="H81" s="18"/>
      <c r="I81" s="18"/>
      <c r="J81" s="18"/>
      <c r="K81" s="18"/>
      <c r="L81" s="18"/>
      <c r="M81" s="18"/>
    </row>
    <row r="82" spans="1:13" x14ac:dyDescent="0.2">
      <c r="A82" s="18"/>
      <c r="B82" s="18"/>
      <c r="C82" s="18"/>
      <c r="D82" s="18"/>
      <c r="E82" s="18"/>
      <c r="F82" s="18"/>
      <c r="G82" s="18"/>
      <c r="H82" s="18"/>
      <c r="I82" s="18"/>
      <c r="J82" s="18"/>
      <c r="K82" s="18"/>
      <c r="L82" s="18"/>
      <c r="M82" s="18"/>
    </row>
    <row r="83" spans="1:13" x14ac:dyDescent="0.2">
      <c r="A83" s="18"/>
      <c r="B83" s="18"/>
      <c r="C83" s="18"/>
      <c r="D83" s="18"/>
      <c r="E83" s="18"/>
      <c r="F83" s="18"/>
      <c r="G83" s="18"/>
      <c r="H83" s="18"/>
      <c r="I83" s="18"/>
      <c r="J83" s="18"/>
      <c r="K83" s="18"/>
      <c r="L83" s="18"/>
      <c r="M83" s="18"/>
    </row>
    <row r="84" spans="1:13" x14ac:dyDescent="0.2">
      <c r="A84" s="18"/>
      <c r="B84" s="18"/>
      <c r="C84" s="18"/>
      <c r="D84" s="18"/>
      <c r="E84" s="18"/>
      <c r="F84" s="18"/>
      <c r="G84" s="18"/>
      <c r="H84" s="18"/>
      <c r="I84" s="18"/>
      <c r="J84" s="18"/>
      <c r="K84" s="18"/>
      <c r="L84" s="18"/>
      <c r="M84" s="18"/>
    </row>
    <row r="85" spans="1:13" x14ac:dyDescent="0.2">
      <c r="A85" s="18"/>
      <c r="B85" s="18"/>
      <c r="C85" s="18"/>
      <c r="D85" s="18"/>
      <c r="E85" s="18"/>
      <c r="F85" s="18"/>
      <c r="G85" s="18"/>
      <c r="H85" s="18"/>
      <c r="I85" s="18"/>
      <c r="J85" s="18"/>
      <c r="K85" s="18"/>
      <c r="L85" s="18"/>
      <c r="M85" s="18"/>
    </row>
    <row r="86" spans="1:13" x14ac:dyDescent="0.2">
      <c r="A86" s="18"/>
      <c r="B86" s="18"/>
      <c r="C86" s="18"/>
      <c r="D86" s="18"/>
      <c r="E86" s="18"/>
      <c r="F86" s="18"/>
      <c r="G86" s="18"/>
      <c r="H86" s="18"/>
      <c r="I86" s="18"/>
      <c r="J86" s="18"/>
      <c r="K86" s="18"/>
      <c r="L86" s="18"/>
      <c r="M86" s="18"/>
    </row>
    <row r="87" spans="1:13" x14ac:dyDescent="0.2">
      <c r="A87" s="18"/>
      <c r="B87" s="18"/>
      <c r="C87" s="18"/>
      <c r="D87" s="18"/>
      <c r="E87" s="18"/>
      <c r="F87" s="18"/>
      <c r="G87" s="18"/>
      <c r="H87" s="18"/>
      <c r="I87" s="18"/>
      <c r="J87" s="18"/>
      <c r="K87" s="18"/>
      <c r="L87" s="18"/>
      <c r="M87" s="18"/>
    </row>
    <row r="88" spans="1:13" x14ac:dyDescent="0.2">
      <c r="A88" s="18"/>
      <c r="B88" s="18"/>
      <c r="C88" s="18"/>
      <c r="D88" s="18"/>
      <c r="E88" s="18"/>
      <c r="F88" s="18"/>
      <c r="G88" s="18"/>
      <c r="H88" s="18"/>
      <c r="I88" s="18"/>
      <c r="J88" s="18"/>
      <c r="K88" s="18"/>
      <c r="L88" s="18"/>
      <c r="M88" s="18"/>
    </row>
    <row r="89" spans="1:13" x14ac:dyDescent="0.2">
      <c r="A89" s="18"/>
      <c r="B89" s="18"/>
      <c r="C89" s="18"/>
      <c r="D89" s="18"/>
      <c r="E89" s="18"/>
      <c r="F89" s="18"/>
      <c r="G89" s="18"/>
      <c r="H89" s="18"/>
      <c r="I89" s="18"/>
      <c r="J89" s="18"/>
      <c r="K89" s="18"/>
      <c r="L89" s="18"/>
      <c r="M89" s="18"/>
    </row>
    <row r="90" spans="1:13" x14ac:dyDescent="0.2">
      <c r="A90" s="18"/>
      <c r="B90" s="18"/>
      <c r="C90" s="18"/>
      <c r="D90" s="18"/>
      <c r="E90" s="18"/>
      <c r="F90" s="18"/>
      <c r="G90" s="18"/>
      <c r="H90" s="18"/>
      <c r="I90" s="18"/>
      <c r="J90" s="18"/>
      <c r="K90" s="18"/>
      <c r="L90" s="18"/>
      <c r="M90" s="18"/>
    </row>
    <row r="91" spans="1:13" x14ac:dyDescent="0.2">
      <c r="A91" s="18"/>
      <c r="B91" s="18"/>
      <c r="C91" s="18"/>
      <c r="D91" s="18"/>
      <c r="E91" s="18"/>
      <c r="F91" s="18"/>
      <c r="G91" s="18"/>
      <c r="H91" s="18"/>
      <c r="I91" s="18"/>
      <c r="J91" s="18"/>
      <c r="K91" s="18"/>
      <c r="L91" s="18"/>
      <c r="M91" s="18"/>
    </row>
    <row r="92" spans="1:13" x14ac:dyDescent="0.2">
      <c r="A92" s="18"/>
      <c r="B92" s="18"/>
      <c r="C92" s="18"/>
      <c r="D92" s="18"/>
      <c r="E92" s="18"/>
      <c r="F92" s="18"/>
      <c r="G92" s="18"/>
      <c r="H92" s="18"/>
      <c r="I92" s="18"/>
      <c r="J92" s="18"/>
      <c r="K92" s="18"/>
      <c r="L92" s="18"/>
      <c r="M92" s="18"/>
    </row>
    <row r="93" spans="1:13" x14ac:dyDescent="0.2">
      <c r="A93" s="18"/>
      <c r="B93" s="18"/>
      <c r="C93" s="18"/>
      <c r="D93" s="18"/>
      <c r="E93" s="18"/>
      <c r="F93" s="18"/>
      <c r="G93" s="18"/>
      <c r="H93" s="18"/>
      <c r="I93" s="18"/>
      <c r="J93" s="18"/>
      <c r="K93" s="18"/>
      <c r="L93" s="18"/>
      <c r="M93" s="18"/>
    </row>
    <row r="94" spans="1:13" x14ac:dyDescent="0.2">
      <c r="A94" s="18"/>
      <c r="B94" s="18"/>
      <c r="C94" s="18"/>
      <c r="D94" s="18"/>
      <c r="E94" s="18"/>
      <c r="F94" s="18"/>
      <c r="G94" s="18"/>
      <c r="H94" s="18"/>
      <c r="I94" s="18"/>
      <c r="J94" s="18"/>
      <c r="K94" s="18"/>
      <c r="L94" s="18"/>
      <c r="M94" s="18"/>
    </row>
    <row r="95" spans="1:13" x14ac:dyDescent="0.2">
      <c r="A95" s="18"/>
      <c r="B95" s="18"/>
      <c r="C95" s="18"/>
      <c r="D95" s="18"/>
      <c r="E95" s="18"/>
      <c r="F95" s="18"/>
      <c r="G95" s="18"/>
      <c r="H95" s="18"/>
      <c r="I95" s="18"/>
      <c r="J95" s="18"/>
      <c r="K95" s="18"/>
      <c r="L95" s="18"/>
      <c r="M95" s="18"/>
    </row>
    <row r="96" spans="1:13" x14ac:dyDescent="0.2">
      <c r="A96" s="18"/>
      <c r="B96" s="18"/>
      <c r="C96" s="18"/>
      <c r="D96" s="18"/>
      <c r="E96" s="18"/>
      <c r="F96" s="18"/>
      <c r="G96" s="18"/>
      <c r="H96" s="18"/>
      <c r="I96" s="18"/>
      <c r="J96" s="18"/>
      <c r="K96" s="18"/>
      <c r="L96" s="18"/>
      <c r="M96" s="18"/>
    </row>
    <row r="97" spans="1:13" x14ac:dyDescent="0.2">
      <c r="A97" s="18"/>
      <c r="B97" s="18"/>
      <c r="C97" s="18"/>
      <c r="D97" s="18"/>
      <c r="E97" s="18"/>
      <c r="F97" s="18"/>
      <c r="G97" s="18"/>
      <c r="H97" s="18"/>
      <c r="I97" s="18"/>
      <c r="J97" s="18"/>
      <c r="K97" s="18"/>
      <c r="L97" s="18"/>
      <c r="M97" s="18"/>
    </row>
    <row r="98" spans="1:13" x14ac:dyDescent="0.2">
      <c r="A98" s="18"/>
      <c r="B98" s="18"/>
      <c r="C98" s="18"/>
      <c r="D98" s="18"/>
      <c r="E98" s="18"/>
      <c r="F98" s="18"/>
      <c r="G98" s="18"/>
      <c r="H98" s="18"/>
      <c r="I98" s="18"/>
      <c r="J98" s="18"/>
      <c r="K98" s="18"/>
      <c r="L98" s="18"/>
      <c r="M98" s="18"/>
    </row>
    <row r="99" spans="1:13" x14ac:dyDescent="0.2">
      <c r="A99" s="18"/>
      <c r="B99" s="18"/>
      <c r="C99" s="18"/>
      <c r="D99" s="18"/>
      <c r="E99" s="18"/>
      <c r="F99" s="18"/>
      <c r="G99" s="18"/>
      <c r="H99" s="18"/>
      <c r="I99" s="18"/>
      <c r="J99" s="18"/>
      <c r="K99" s="18"/>
      <c r="L99" s="18"/>
      <c r="M99" s="18"/>
    </row>
    <row r="100" spans="1:13" x14ac:dyDescent="0.2">
      <c r="A100" s="18"/>
      <c r="B100" s="18"/>
      <c r="C100" s="18"/>
      <c r="D100" s="18"/>
      <c r="E100" s="18"/>
      <c r="F100" s="18"/>
      <c r="G100" s="18"/>
      <c r="H100" s="18"/>
      <c r="I100" s="18"/>
      <c r="J100" s="18"/>
      <c r="K100" s="18"/>
      <c r="L100" s="18"/>
      <c r="M100" s="18"/>
    </row>
    <row r="101" spans="1:13" x14ac:dyDescent="0.2">
      <c r="A101" s="18"/>
      <c r="B101" s="18"/>
      <c r="C101" s="18"/>
      <c r="D101" s="18"/>
      <c r="E101" s="18"/>
      <c r="F101" s="18"/>
      <c r="G101" s="18"/>
      <c r="H101" s="18"/>
      <c r="I101" s="18"/>
      <c r="J101" s="18"/>
      <c r="K101" s="18"/>
      <c r="L101" s="18"/>
      <c r="M101" s="18"/>
    </row>
    <row r="102" spans="1:13" x14ac:dyDescent="0.2">
      <c r="A102" s="18"/>
      <c r="B102" s="18"/>
      <c r="C102" s="18"/>
      <c r="D102" s="18"/>
      <c r="E102" s="18"/>
      <c r="F102" s="18"/>
      <c r="G102" s="18"/>
      <c r="H102" s="18"/>
      <c r="I102" s="18"/>
      <c r="J102" s="18"/>
      <c r="K102" s="18"/>
      <c r="L102" s="18"/>
      <c r="M102" s="18"/>
    </row>
    <row r="103" spans="1:13" x14ac:dyDescent="0.2">
      <c r="A103" s="18"/>
      <c r="B103" s="18"/>
      <c r="C103" s="18"/>
      <c r="D103" s="18"/>
      <c r="E103" s="18"/>
      <c r="F103" s="18"/>
      <c r="G103" s="18"/>
      <c r="H103" s="18"/>
      <c r="I103" s="18"/>
      <c r="J103" s="18"/>
      <c r="K103" s="18"/>
      <c r="L103" s="18"/>
      <c r="M103" s="18"/>
    </row>
    <row r="104" spans="1:13" x14ac:dyDescent="0.2">
      <c r="A104" s="18"/>
      <c r="B104" s="18"/>
      <c r="C104" s="18"/>
      <c r="D104" s="18"/>
      <c r="E104" s="18"/>
      <c r="F104" s="18"/>
      <c r="G104" s="18"/>
      <c r="H104" s="18"/>
      <c r="I104" s="18"/>
      <c r="J104" s="18"/>
      <c r="K104" s="18"/>
      <c r="L104" s="18"/>
      <c r="M104" s="18"/>
    </row>
    <row r="105" spans="1:13" x14ac:dyDescent="0.2">
      <c r="A105" s="18"/>
      <c r="B105" s="18"/>
      <c r="C105" s="18"/>
      <c r="D105" s="18"/>
      <c r="E105" s="18"/>
      <c r="F105" s="18"/>
      <c r="G105" s="18"/>
      <c r="H105" s="18"/>
      <c r="I105" s="18"/>
      <c r="J105" s="18"/>
      <c r="K105" s="18"/>
      <c r="L105" s="18"/>
      <c r="M105" s="18"/>
    </row>
    <row r="106" spans="1:13" x14ac:dyDescent="0.2">
      <c r="A106" s="18"/>
      <c r="B106" s="18"/>
      <c r="C106" s="18"/>
      <c r="D106" s="18"/>
      <c r="E106" s="18"/>
      <c r="F106" s="18"/>
      <c r="G106" s="18"/>
      <c r="H106" s="18"/>
      <c r="I106" s="18"/>
      <c r="J106" s="18"/>
      <c r="K106" s="18"/>
      <c r="L106" s="18"/>
      <c r="M106" s="18"/>
    </row>
    <row r="107" spans="1:13" x14ac:dyDescent="0.2">
      <c r="A107" s="18"/>
      <c r="B107" s="18"/>
      <c r="C107" s="18"/>
      <c r="D107" s="18"/>
      <c r="E107" s="18"/>
      <c r="F107" s="18"/>
      <c r="G107" s="18"/>
      <c r="H107" s="18"/>
      <c r="I107" s="18"/>
      <c r="J107" s="18"/>
      <c r="K107" s="18"/>
      <c r="L107" s="18"/>
      <c r="M107" s="18"/>
    </row>
    <row r="108" spans="1:13" x14ac:dyDescent="0.2">
      <c r="A108" s="18"/>
      <c r="B108" s="18"/>
      <c r="C108" s="18"/>
      <c r="D108" s="18"/>
      <c r="E108" s="18"/>
      <c r="F108" s="18"/>
      <c r="G108" s="18"/>
      <c r="H108" s="18"/>
      <c r="I108" s="18"/>
      <c r="J108" s="18"/>
      <c r="K108" s="18"/>
      <c r="L108" s="18"/>
      <c r="M108" s="18"/>
    </row>
    <row r="109" spans="1:13" x14ac:dyDescent="0.2">
      <c r="A109" s="18"/>
      <c r="B109" s="18"/>
      <c r="C109" s="18"/>
      <c r="D109" s="18"/>
      <c r="E109" s="18"/>
      <c r="F109" s="18"/>
      <c r="G109" s="18"/>
      <c r="H109" s="18"/>
      <c r="I109" s="18"/>
      <c r="J109" s="18"/>
      <c r="K109" s="18"/>
      <c r="L109" s="18"/>
      <c r="M109" s="18"/>
    </row>
    <row r="110" spans="1:13" x14ac:dyDescent="0.2">
      <c r="A110" s="18"/>
      <c r="B110" s="18"/>
      <c r="C110" s="18"/>
      <c r="D110" s="18"/>
      <c r="E110" s="18"/>
      <c r="F110" s="18"/>
      <c r="G110" s="18"/>
      <c r="H110" s="18"/>
      <c r="I110" s="18"/>
      <c r="J110" s="18"/>
      <c r="K110" s="18"/>
      <c r="L110" s="18"/>
      <c r="M110" s="18"/>
    </row>
    <row r="111" spans="1:13" x14ac:dyDescent="0.2">
      <c r="A111" s="18"/>
      <c r="B111" s="18"/>
      <c r="C111" s="18"/>
      <c r="D111" s="18"/>
      <c r="E111" s="18"/>
      <c r="F111" s="18"/>
      <c r="G111" s="18"/>
      <c r="H111" s="18"/>
      <c r="I111" s="18"/>
      <c r="J111" s="18"/>
      <c r="K111" s="18"/>
      <c r="L111" s="18"/>
      <c r="M111" s="18"/>
    </row>
    <row r="112" spans="1:13" x14ac:dyDescent="0.2">
      <c r="A112" s="18"/>
      <c r="B112" s="18"/>
      <c r="C112" s="18"/>
      <c r="D112" s="18"/>
      <c r="E112" s="18"/>
      <c r="F112" s="18"/>
      <c r="G112" s="18"/>
      <c r="H112" s="18"/>
      <c r="I112" s="18"/>
      <c r="J112" s="18"/>
      <c r="K112" s="18"/>
      <c r="L112" s="18"/>
      <c r="M112" s="18"/>
    </row>
    <row r="113" spans="1:13" x14ac:dyDescent="0.2">
      <c r="A113" s="18"/>
      <c r="B113" s="18"/>
      <c r="C113" s="18"/>
      <c r="D113" s="18"/>
      <c r="E113" s="18"/>
      <c r="F113" s="18"/>
      <c r="G113" s="18"/>
      <c r="H113" s="18"/>
      <c r="I113" s="18"/>
      <c r="J113" s="18"/>
      <c r="K113" s="18"/>
      <c r="L113" s="18"/>
      <c r="M113" s="18"/>
    </row>
    <row r="114" spans="1:13" x14ac:dyDescent="0.2">
      <c r="A114" s="18"/>
      <c r="B114" s="18"/>
      <c r="C114" s="18"/>
      <c r="D114" s="18"/>
      <c r="E114" s="18"/>
      <c r="F114" s="18"/>
      <c r="G114" s="18"/>
      <c r="H114" s="18"/>
      <c r="I114" s="18"/>
      <c r="J114" s="18"/>
      <c r="K114" s="18"/>
      <c r="L114" s="18"/>
      <c r="M114" s="18"/>
    </row>
    <row r="115" spans="1:13" x14ac:dyDescent="0.2">
      <c r="A115" s="18"/>
      <c r="B115" s="18"/>
      <c r="C115" s="18"/>
      <c r="D115" s="18"/>
      <c r="E115" s="18"/>
      <c r="F115" s="18"/>
      <c r="G115" s="18"/>
      <c r="H115" s="18"/>
      <c r="I115" s="18"/>
      <c r="J115" s="18"/>
      <c r="K115" s="18"/>
      <c r="L115" s="18"/>
      <c r="M115" s="18"/>
    </row>
    <row r="116" spans="1:13" x14ac:dyDescent="0.2">
      <c r="A116" s="18"/>
      <c r="B116" s="18"/>
      <c r="C116" s="18"/>
      <c r="D116" s="18"/>
      <c r="E116" s="18"/>
      <c r="F116" s="18"/>
      <c r="G116" s="18"/>
      <c r="H116" s="18"/>
      <c r="I116" s="18"/>
      <c r="J116" s="18"/>
      <c r="K116" s="18"/>
      <c r="L116" s="18"/>
      <c r="M116" s="18"/>
    </row>
    <row r="117" spans="1:13" x14ac:dyDescent="0.2">
      <c r="A117" s="18"/>
      <c r="B117" s="18"/>
      <c r="C117" s="18"/>
      <c r="D117" s="18"/>
      <c r="E117" s="18"/>
      <c r="F117" s="18"/>
      <c r="G117" s="18"/>
      <c r="H117" s="18"/>
      <c r="I117" s="18"/>
      <c r="J117" s="18"/>
      <c r="K117" s="18"/>
      <c r="L117" s="18"/>
      <c r="M117" s="18"/>
    </row>
    <row r="118" spans="1:13" x14ac:dyDescent="0.2">
      <c r="A118" s="18"/>
      <c r="B118" s="18"/>
      <c r="C118" s="18"/>
      <c r="D118" s="18"/>
      <c r="E118" s="18"/>
      <c r="F118" s="18"/>
      <c r="G118" s="18"/>
      <c r="H118" s="18"/>
      <c r="I118" s="18"/>
      <c r="J118" s="18"/>
      <c r="K118" s="18"/>
      <c r="L118" s="18"/>
      <c r="M118" s="18"/>
    </row>
    <row r="119" spans="1:13" x14ac:dyDescent="0.2">
      <c r="A119" s="18"/>
      <c r="B119" s="18"/>
      <c r="C119" s="18"/>
      <c r="D119" s="18"/>
      <c r="E119" s="18"/>
      <c r="F119" s="18"/>
      <c r="G119" s="18"/>
      <c r="H119" s="18"/>
      <c r="I119" s="18"/>
      <c r="J119" s="18"/>
      <c r="K119" s="18"/>
      <c r="L119" s="18"/>
      <c r="M119" s="18"/>
    </row>
    <row r="120" spans="1:13" x14ac:dyDescent="0.2">
      <c r="A120" s="18"/>
      <c r="B120" s="18"/>
      <c r="C120" s="18"/>
      <c r="D120" s="18"/>
      <c r="E120" s="18"/>
      <c r="F120" s="18"/>
      <c r="G120" s="18"/>
      <c r="H120" s="18"/>
      <c r="I120" s="18"/>
      <c r="J120" s="18"/>
      <c r="K120" s="18"/>
      <c r="L120" s="18"/>
      <c r="M120" s="18"/>
    </row>
    <row r="121" spans="1:13" x14ac:dyDescent="0.2">
      <c r="A121" s="18"/>
      <c r="B121" s="18"/>
      <c r="C121" s="18"/>
      <c r="D121" s="18"/>
      <c r="E121" s="18"/>
      <c r="F121" s="18"/>
      <c r="G121" s="18"/>
      <c r="H121" s="18"/>
      <c r="I121" s="18"/>
      <c r="J121" s="18"/>
      <c r="K121" s="18"/>
      <c r="L121" s="18"/>
      <c r="M121" s="18"/>
    </row>
    <row r="122" spans="1:13" x14ac:dyDescent="0.2">
      <c r="A122" s="18"/>
      <c r="B122" s="18"/>
      <c r="C122" s="18"/>
      <c r="D122" s="18"/>
      <c r="E122" s="18"/>
      <c r="F122" s="18"/>
      <c r="G122" s="18"/>
      <c r="H122" s="18"/>
      <c r="I122" s="18"/>
      <c r="J122" s="18"/>
      <c r="K122" s="18"/>
      <c r="L122" s="18"/>
      <c r="M122" s="18"/>
    </row>
    <row r="123" spans="1:13" x14ac:dyDescent="0.2">
      <c r="A123" s="18"/>
      <c r="B123" s="18"/>
      <c r="C123" s="18"/>
      <c r="D123" s="18"/>
      <c r="E123" s="18"/>
      <c r="F123" s="18"/>
      <c r="G123" s="18"/>
      <c r="H123" s="18"/>
      <c r="I123" s="18"/>
      <c r="J123" s="18"/>
      <c r="K123" s="18"/>
      <c r="L123" s="18"/>
      <c r="M123" s="18"/>
    </row>
    <row r="124" spans="1:13" x14ac:dyDescent="0.2">
      <c r="A124" s="18"/>
      <c r="B124" s="18"/>
      <c r="C124" s="18"/>
      <c r="D124" s="18"/>
      <c r="E124" s="18"/>
      <c r="F124" s="18"/>
      <c r="G124" s="18"/>
      <c r="H124" s="18"/>
      <c r="I124" s="18"/>
      <c r="J124" s="18"/>
      <c r="K124" s="18"/>
      <c r="L124" s="18"/>
      <c r="M124" s="18"/>
    </row>
    <row r="125" spans="1:13" x14ac:dyDescent="0.2">
      <c r="A125" s="18"/>
      <c r="B125" s="18"/>
      <c r="C125" s="18"/>
      <c r="D125" s="18"/>
      <c r="E125" s="18"/>
      <c r="F125" s="18"/>
      <c r="G125" s="18"/>
      <c r="H125" s="18"/>
      <c r="I125" s="18"/>
      <c r="J125" s="18"/>
      <c r="K125" s="18"/>
      <c r="L125" s="18"/>
      <c r="M125" s="18"/>
    </row>
    <row r="126" spans="1:13" x14ac:dyDescent="0.2">
      <c r="A126" s="18"/>
      <c r="B126" s="18"/>
      <c r="C126" s="18"/>
      <c r="D126" s="18"/>
      <c r="E126" s="18"/>
      <c r="F126" s="18"/>
      <c r="G126" s="18"/>
      <c r="H126" s="18"/>
      <c r="I126" s="18"/>
      <c r="J126" s="18"/>
      <c r="K126" s="18"/>
      <c r="L126" s="18"/>
      <c r="M126" s="18"/>
    </row>
    <row r="127" spans="1:13" x14ac:dyDescent="0.2">
      <c r="A127" s="18"/>
      <c r="B127" s="18"/>
      <c r="C127" s="18"/>
      <c r="D127" s="18"/>
      <c r="E127" s="18"/>
      <c r="F127" s="18"/>
      <c r="G127" s="18"/>
      <c r="H127" s="18"/>
      <c r="I127" s="18"/>
      <c r="J127" s="18"/>
      <c r="K127" s="18"/>
      <c r="L127" s="18"/>
      <c r="M127" s="18"/>
    </row>
    <row r="128" spans="1:13" x14ac:dyDescent="0.2">
      <c r="A128" s="18"/>
      <c r="B128" s="18"/>
      <c r="C128" s="18"/>
      <c r="D128" s="18"/>
      <c r="E128" s="18"/>
      <c r="F128" s="18"/>
      <c r="G128" s="18"/>
      <c r="H128" s="18"/>
      <c r="I128" s="18"/>
      <c r="J128" s="18"/>
      <c r="K128" s="18"/>
      <c r="L128" s="18"/>
      <c r="M128" s="18"/>
    </row>
    <row r="129" spans="1:13" x14ac:dyDescent="0.2">
      <c r="A129" s="18"/>
      <c r="B129" s="18"/>
      <c r="C129" s="18"/>
      <c r="D129" s="18"/>
      <c r="E129" s="18"/>
      <c r="F129" s="18"/>
      <c r="G129" s="18"/>
      <c r="H129" s="18"/>
      <c r="I129" s="18"/>
      <c r="J129" s="18"/>
      <c r="K129" s="18"/>
      <c r="L129" s="18"/>
      <c r="M129" s="18"/>
    </row>
    <row r="130" spans="1:13" x14ac:dyDescent="0.2">
      <c r="A130" s="18"/>
      <c r="B130" s="18"/>
      <c r="C130" s="18"/>
      <c r="D130" s="18"/>
      <c r="E130" s="18"/>
      <c r="F130" s="18"/>
      <c r="G130" s="18"/>
      <c r="H130" s="18"/>
      <c r="I130" s="18"/>
      <c r="J130" s="18"/>
      <c r="K130" s="18"/>
      <c r="L130" s="18"/>
      <c r="M130" s="18"/>
    </row>
    <row r="131" spans="1:13" x14ac:dyDescent="0.2">
      <c r="A131" s="18"/>
      <c r="B131" s="18"/>
      <c r="C131" s="18"/>
      <c r="D131" s="18"/>
      <c r="E131" s="18"/>
      <c r="F131" s="18"/>
      <c r="G131" s="18"/>
      <c r="H131" s="18"/>
      <c r="I131" s="18"/>
      <c r="J131" s="18"/>
      <c r="K131" s="18"/>
      <c r="L131" s="18"/>
      <c r="M131" s="18"/>
    </row>
    <row r="132" spans="1:13" x14ac:dyDescent="0.2">
      <c r="A132" s="18"/>
      <c r="B132" s="18"/>
      <c r="C132" s="18"/>
      <c r="D132" s="18"/>
      <c r="E132" s="18"/>
      <c r="F132" s="18"/>
      <c r="G132" s="18"/>
      <c r="H132" s="18"/>
      <c r="I132" s="18"/>
      <c r="J132" s="18"/>
      <c r="K132" s="18"/>
      <c r="L132" s="18"/>
      <c r="M132" s="18"/>
    </row>
    <row r="133" spans="1:13" x14ac:dyDescent="0.2">
      <c r="A133" s="18"/>
      <c r="B133" s="18"/>
      <c r="C133" s="18"/>
      <c r="D133" s="18"/>
      <c r="E133" s="18"/>
      <c r="F133" s="18"/>
      <c r="G133" s="18"/>
      <c r="H133" s="18"/>
      <c r="I133" s="18"/>
      <c r="J133" s="18"/>
      <c r="K133" s="18"/>
      <c r="L133" s="18"/>
      <c r="M133" s="18"/>
    </row>
    <row r="134" spans="1:13" x14ac:dyDescent="0.2">
      <c r="A134" s="18"/>
      <c r="B134" s="18"/>
      <c r="C134" s="18"/>
      <c r="D134" s="18"/>
      <c r="E134" s="18"/>
      <c r="F134" s="18"/>
      <c r="G134" s="18"/>
      <c r="H134" s="18"/>
      <c r="I134" s="18"/>
      <c r="J134" s="18"/>
      <c r="K134" s="18"/>
      <c r="L134" s="18"/>
      <c r="M134" s="18"/>
    </row>
    <row r="135" spans="1:13" x14ac:dyDescent="0.2">
      <c r="A135" s="18"/>
      <c r="B135" s="18"/>
      <c r="C135" s="18"/>
      <c r="D135" s="18"/>
      <c r="E135" s="18"/>
      <c r="F135" s="18"/>
      <c r="G135" s="18"/>
      <c r="H135" s="18"/>
      <c r="I135" s="18"/>
      <c r="J135" s="18"/>
      <c r="K135" s="18"/>
      <c r="L135" s="18"/>
      <c r="M135" s="18"/>
    </row>
    <row r="136" spans="1:13" x14ac:dyDescent="0.2">
      <c r="A136" s="18"/>
      <c r="B136" s="18"/>
      <c r="C136" s="18"/>
      <c r="D136" s="18"/>
      <c r="E136" s="18"/>
      <c r="F136" s="18"/>
      <c r="G136" s="18"/>
      <c r="H136" s="18"/>
      <c r="I136" s="18"/>
      <c r="J136" s="18"/>
      <c r="K136" s="18"/>
      <c r="L136" s="18"/>
      <c r="M136" s="18"/>
    </row>
    <row r="137" spans="1:13" x14ac:dyDescent="0.2">
      <c r="A137" s="18"/>
      <c r="B137" s="18"/>
      <c r="C137" s="18"/>
      <c r="D137" s="18"/>
      <c r="E137" s="18"/>
      <c r="F137" s="18"/>
      <c r="G137" s="18"/>
      <c r="H137" s="18"/>
      <c r="I137" s="18"/>
      <c r="J137" s="18"/>
      <c r="K137" s="18"/>
      <c r="L137" s="18"/>
      <c r="M137" s="18"/>
    </row>
    <row r="138" spans="1:13" x14ac:dyDescent="0.2">
      <c r="A138" s="18"/>
      <c r="B138" s="18"/>
      <c r="C138" s="18"/>
      <c r="D138" s="18"/>
      <c r="E138" s="18"/>
      <c r="F138" s="18"/>
      <c r="G138" s="18"/>
      <c r="H138" s="18"/>
      <c r="I138" s="18"/>
      <c r="J138" s="18"/>
      <c r="K138" s="18"/>
      <c r="L138" s="18"/>
      <c r="M138" s="18"/>
    </row>
    <row r="139" spans="1:13" x14ac:dyDescent="0.2">
      <c r="A139" s="18"/>
      <c r="B139" s="18"/>
      <c r="C139" s="18"/>
      <c r="D139" s="18"/>
      <c r="E139" s="18"/>
      <c r="F139" s="18"/>
      <c r="G139" s="18"/>
      <c r="H139" s="18"/>
      <c r="I139" s="18"/>
      <c r="J139" s="18"/>
      <c r="K139" s="18"/>
      <c r="L139" s="18"/>
      <c r="M139" s="18"/>
    </row>
    <row r="140" spans="1:13" x14ac:dyDescent="0.2">
      <c r="A140" s="18"/>
      <c r="B140" s="18"/>
      <c r="C140" s="18"/>
      <c r="D140" s="18"/>
      <c r="E140" s="18"/>
      <c r="F140" s="18"/>
      <c r="G140" s="18"/>
      <c r="H140" s="18"/>
      <c r="I140" s="18"/>
      <c r="J140" s="18"/>
      <c r="K140" s="18"/>
      <c r="L140" s="18"/>
      <c r="M140" s="18"/>
    </row>
    <row r="141" spans="1:13" x14ac:dyDescent="0.2">
      <c r="A141" s="18"/>
      <c r="B141" s="18"/>
      <c r="C141" s="18"/>
      <c r="D141" s="18"/>
      <c r="E141" s="18"/>
      <c r="F141" s="18"/>
      <c r="G141" s="18"/>
      <c r="H141" s="18"/>
      <c r="I141" s="18"/>
      <c r="J141" s="18"/>
      <c r="K141" s="18"/>
      <c r="L141" s="18"/>
      <c r="M141" s="18"/>
    </row>
    <row r="142" spans="1:13" x14ac:dyDescent="0.2">
      <c r="A142" s="18"/>
      <c r="B142" s="18"/>
      <c r="C142" s="18"/>
      <c r="D142" s="18"/>
      <c r="E142" s="18"/>
      <c r="F142" s="18"/>
      <c r="G142" s="18"/>
      <c r="H142" s="18"/>
      <c r="I142" s="18"/>
      <c r="J142" s="18"/>
      <c r="K142" s="18"/>
      <c r="L142" s="18"/>
      <c r="M142" s="18"/>
    </row>
    <row r="143" spans="1:13" x14ac:dyDescent="0.2">
      <c r="A143" s="18"/>
      <c r="B143" s="18"/>
      <c r="C143" s="18"/>
      <c r="D143" s="18"/>
      <c r="E143" s="18"/>
      <c r="F143" s="18"/>
      <c r="G143" s="18"/>
      <c r="H143" s="18"/>
      <c r="I143" s="18"/>
      <c r="J143" s="18"/>
      <c r="K143" s="18"/>
      <c r="L143" s="18"/>
      <c r="M143" s="18"/>
    </row>
    <row r="144" spans="1:13" x14ac:dyDescent="0.2">
      <c r="A144" s="18"/>
      <c r="B144" s="18"/>
      <c r="C144" s="18"/>
      <c r="D144" s="18"/>
      <c r="E144" s="18"/>
      <c r="F144" s="18"/>
      <c r="G144" s="18"/>
      <c r="H144" s="18"/>
      <c r="I144" s="18"/>
      <c r="J144" s="18"/>
      <c r="K144" s="18"/>
      <c r="L144" s="18"/>
      <c r="M144" s="18"/>
    </row>
    <row r="145" spans="1:13" x14ac:dyDescent="0.2">
      <c r="A145" s="18"/>
      <c r="B145" s="18"/>
      <c r="C145" s="18"/>
      <c r="D145" s="18"/>
      <c r="E145" s="18"/>
      <c r="F145" s="18"/>
      <c r="G145" s="18"/>
      <c r="H145" s="18"/>
      <c r="I145" s="18"/>
      <c r="J145" s="18"/>
      <c r="K145" s="18"/>
      <c r="L145" s="18"/>
      <c r="M145" s="18"/>
    </row>
    <row r="146" spans="1:13" x14ac:dyDescent="0.2">
      <c r="A146" s="18"/>
      <c r="B146" s="18"/>
      <c r="C146" s="18"/>
      <c r="D146" s="18"/>
      <c r="E146" s="18"/>
      <c r="F146" s="18"/>
      <c r="G146" s="18"/>
      <c r="H146" s="18"/>
      <c r="I146" s="18"/>
      <c r="J146" s="18"/>
      <c r="K146" s="18"/>
      <c r="L146" s="18"/>
      <c r="M146" s="18"/>
    </row>
    <row r="147" spans="1:13" x14ac:dyDescent="0.2">
      <c r="A147" s="18"/>
      <c r="B147" s="18"/>
      <c r="C147" s="18"/>
      <c r="D147" s="18"/>
      <c r="E147" s="18"/>
      <c r="F147" s="18"/>
      <c r="G147" s="18"/>
      <c r="H147" s="18"/>
      <c r="I147" s="18"/>
      <c r="J147" s="18"/>
      <c r="K147" s="18"/>
      <c r="L147" s="18"/>
      <c r="M147" s="18"/>
    </row>
    <row r="148" spans="1:13" x14ac:dyDescent="0.2">
      <c r="A148" s="18"/>
      <c r="B148" s="18"/>
      <c r="C148" s="18"/>
      <c r="D148" s="18"/>
      <c r="E148" s="18"/>
      <c r="F148" s="18"/>
      <c r="G148" s="18"/>
      <c r="H148" s="18"/>
      <c r="I148" s="18"/>
      <c r="J148" s="18"/>
      <c r="K148" s="18"/>
      <c r="L148" s="18"/>
      <c r="M148" s="18"/>
    </row>
    <row r="149" spans="1:13" x14ac:dyDescent="0.2">
      <c r="A149" s="18"/>
      <c r="B149" s="18"/>
      <c r="C149" s="18"/>
      <c r="D149" s="18"/>
      <c r="E149" s="18"/>
      <c r="F149" s="18"/>
      <c r="G149" s="18"/>
      <c r="H149" s="18"/>
      <c r="I149" s="18"/>
      <c r="J149" s="18"/>
      <c r="K149" s="18"/>
      <c r="L149" s="18"/>
      <c r="M149" s="18"/>
    </row>
    <row r="150" spans="1:13" x14ac:dyDescent="0.2">
      <c r="A150" s="18"/>
      <c r="B150" s="18"/>
      <c r="C150" s="18"/>
      <c r="D150" s="18"/>
      <c r="E150" s="18"/>
      <c r="F150" s="18"/>
      <c r="G150" s="18"/>
      <c r="H150" s="18"/>
      <c r="I150" s="18"/>
      <c r="J150" s="18"/>
      <c r="K150" s="18"/>
      <c r="L150" s="18"/>
      <c r="M150" s="18"/>
    </row>
    <row r="151" spans="1:13" x14ac:dyDescent="0.2">
      <c r="A151" s="18"/>
      <c r="B151" s="18"/>
      <c r="C151" s="18"/>
      <c r="D151" s="18"/>
      <c r="E151" s="18"/>
      <c r="F151" s="18"/>
      <c r="G151" s="18"/>
      <c r="H151" s="18"/>
      <c r="I151" s="18"/>
      <c r="J151" s="18"/>
      <c r="K151" s="18"/>
      <c r="L151" s="18"/>
      <c r="M151" s="18"/>
    </row>
    <row r="152" spans="1:13" x14ac:dyDescent="0.2">
      <c r="A152" s="18"/>
      <c r="B152" s="18"/>
      <c r="C152" s="18"/>
      <c r="D152" s="18"/>
      <c r="E152" s="18"/>
      <c r="F152" s="18"/>
      <c r="G152" s="18"/>
      <c r="H152" s="18"/>
      <c r="I152" s="18"/>
      <c r="J152" s="18"/>
      <c r="K152" s="18"/>
      <c r="L152" s="18"/>
      <c r="M152" s="18"/>
    </row>
    <row r="153" spans="1:13" x14ac:dyDescent="0.2">
      <c r="A153" s="18"/>
      <c r="B153" s="18"/>
      <c r="C153" s="18"/>
      <c r="D153" s="18"/>
      <c r="E153" s="18"/>
      <c r="F153" s="18"/>
      <c r="G153" s="18"/>
      <c r="H153" s="18"/>
      <c r="I153" s="18"/>
      <c r="J153" s="18"/>
      <c r="K153" s="18"/>
      <c r="L153" s="18"/>
      <c r="M153" s="18"/>
    </row>
    <row r="154" spans="1:13" x14ac:dyDescent="0.2">
      <c r="A154" s="18"/>
      <c r="B154" s="18"/>
      <c r="C154" s="18"/>
      <c r="D154" s="18"/>
      <c r="E154" s="18"/>
      <c r="F154" s="18"/>
      <c r="G154" s="18"/>
      <c r="H154" s="18"/>
      <c r="I154" s="18"/>
      <c r="J154" s="18"/>
      <c r="K154" s="18"/>
      <c r="L154" s="18"/>
      <c r="M154" s="18"/>
    </row>
    <row r="155" spans="1:13" x14ac:dyDescent="0.2">
      <c r="A155" s="18"/>
      <c r="B155" s="18"/>
      <c r="C155" s="18"/>
      <c r="D155" s="18"/>
      <c r="E155" s="18"/>
      <c r="F155" s="18"/>
      <c r="G155" s="18"/>
      <c r="H155" s="18"/>
      <c r="I155" s="18"/>
      <c r="J155" s="18"/>
      <c r="K155" s="18"/>
      <c r="L155" s="18"/>
      <c r="M155" s="18"/>
    </row>
    <row r="156" spans="1:13" x14ac:dyDescent="0.2">
      <c r="A156" s="18"/>
      <c r="B156" s="18"/>
      <c r="C156" s="18"/>
      <c r="D156" s="18"/>
      <c r="E156" s="18"/>
      <c r="F156" s="18"/>
      <c r="G156" s="18"/>
      <c r="H156" s="18"/>
      <c r="I156" s="18"/>
      <c r="J156" s="18"/>
      <c r="K156" s="18"/>
      <c r="L156" s="18"/>
      <c r="M156" s="18"/>
    </row>
    <row r="157" spans="1:13" x14ac:dyDescent="0.2">
      <c r="A157" s="18"/>
      <c r="B157" s="18"/>
      <c r="C157" s="18"/>
      <c r="D157" s="18"/>
      <c r="E157" s="18"/>
      <c r="F157" s="18"/>
      <c r="G157" s="18"/>
      <c r="H157" s="18"/>
      <c r="I157" s="18"/>
      <c r="J157" s="18"/>
      <c r="K157" s="18"/>
      <c r="L157" s="18"/>
      <c r="M157" s="18"/>
    </row>
    <row r="158" spans="1:13" x14ac:dyDescent="0.2">
      <c r="A158" s="18"/>
      <c r="B158" s="18"/>
      <c r="C158" s="18"/>
      <c r="D158" s="18"/>
      <c r="E158" s="18"/>
      <c r="F158" s="18"/>
      <c r="G158" s="18"/>
      <c r="H158" s="18"/>
      <c r="I158" s="18"/>
      <c r="J158" s="18"/>
      <c r="K158" s="18"/>
      <c r="L158" s="18"/>
      <c r="M158" s="18"/>
    </row>
    <row r="159" spans="1:13" x14ac:dyDescent="0.2">
      <c r="A159" s="18"/>
      <c r="B159" s="18"/>
      <c r="C159" s="18"/>
      <c r="D159" s="18"/>
      <c r="E159" s="18"/>
      <c r="F159" s="18"/>
      <c r="G159" s="18"/>
      <c r="H159" s="18"/>
      <c r="I159" s="18"/>
      <c r="J159" s="18"/>
      <c r="K159" s="18"/>
      <c r="L159" s="18"/>
      <c r="M159" s="18"/>
    </row>
    <row r="160" spans="1:13" x14ac:dyDescent="0.2">
      <c r="A160" s="18"/>
      <c r="B160" s="18"/>
      <c r="C160" s="18"/>
      <c r="D160" s="18"/>
      <c r="E160" s="18"/>
      <c r="F160" s="18"/>
      <c r="G160" s="18"/>
      <c r="H160" s="18"/>
      <c r="I160" s="18"/>
      <c r="J160" s="18"/>
      <c r="K160" s="18"/>
      <c r="L160" s="18"/>
      <c r="M160" s="18"/>
    </row>
    <row r="161" spans="1:13" x14ac:dyDescent="0.2">
      <c r="A161" s="18"/>
      <c r="B161" s="18"/>
      <c r="C161" s="18"/>
      <c r="D161" s="18"/>
      <c r="E161" s="18"/>
      <c r="F161" s="18"/>
      <c r="G161" s="18"/>
      <c r="H161" s="18"/>
      <c r="I161" s="18"/>
      <c r="J161" s="18"/>
      <c r="K161" s="18"/>
      <c r="L161" s="18"/>
      <c r="M161" s="18"/>
    </row>
    <row r="162" spans="1:13" x14ac:dyDescent="0.2">
      <c r="A162" s="18"/>
      <c r="B162" s="18"/>
      <c r="C162" s="18"/>
      <c r="D162" s="18"/>
      <c r="E162" s="18"/>
      <c r="F162" s="18"/>
      <c r="G162" s="18"/>
      <c r="H162" s="18"/>
      <c r="I162" s="18"/>
      <c r="J162" s="18"/>
      <c r="K162" s="18"/>
      <c r="L162" s="18"/>
      <c r="M162" s="18"/>
    </row>
    <row r="163" spans="1:13" x14ac:dyDescent="0.2">
      <c r="A163" s="18"/>
      <c r="B163" s="18"/>
      <c r="C163" s="18"/>
      <c r="D163" s="18"/>
      <c r="E163" s="18"/>
      <c r="F163" s="18"/>
      <c r="G163" s="18"/>
      <c r="H163" s="18"/>
      <c r="I163" s="18"/>
      <c r="J163" s="18"/>
      <c r="K163" s="18"/>
      <c r="L163" s="18"/>
      <c r="M163" s="18"/>
    </row>
    <row r="164" spans="1:13" x14ac:dyDescent="0.2">
      <c r="A164" s="18"/>
      <c r="B164" s="18"/>
      <c r="C164" s="18"/>
      <c r="D164" s="18"/>
      <c r="E164" s="18"/>
      <c r="F164" s="18"/>
      <c r="G164" s="18"/>
      <c r="H164" s="18"/>
      <c r="I164" s="18"/>
      <c r="J164" s="18"/>
      <c r="K164" s="18"/>
      <c r="L164" s="18"/>
      <c r="M164" s="18"/>
    </row>
    <row r="165" spans="1:13" x14ac:dyDescent="0.2">
      <c r="A165" s="18"/>
      <c r="B165" s="18"/>
      <c r="C165" s="18"/>
      <c r="D165" s="18"/>
      <c r="E165" s="18"/>
      <c r="F165" s="18"/>
      <c r="G165" s="18"/>
      <c r="H165" s="18"/>
      <c r="I165" s="18"/>
      <c r="J165" s="18"/>
      <c r="K165" s="18"/>
      <c r="L165" s="18"/>
      <c r="M165" s="18"/>
    </row>
    <row r="166" spans="1:13" x14ac:dyDescent="0.2">
      <c r="A166" s="18"/>
      <c r="B166" s="18"/>
      <c r="C166" s="18"/>
      <c r="D166" s="18"/>
      <c r="E166" s="18"/>
      <c r="F166" s="18"/>
      <c r="G166" s="18"/>
      <c r="H166" s="18"/>
      <c r="I166" s="18"/>
      <c r="J166" s="18"/>
      <c r="K166" s="18"/>
      <c r="L166" s="18"/>
      <c r="M166" s="18"/>
    </row>
    <row r="167" spans="1:13" x14ac:dyDescent="0.2">
      <c r="A167" s="18"/>
      <c r="B167" s="18"/>
      <c r="C167" s="18"/>
      <c r="D167" s="18"/>
      <c r="E167" s="18"/>
      <c r="F167" s="18"/>
      <c r="G167" s="18"/>
      <c r="H167" s="18"/>
      <c r="I167" s="18"/>
      <c r="J167" s="18"/>
      <c r="K167" s="18"/>
      <c r="L167" s="18"/>
      <c r="M167" s="18"/>
    </row>
    <row r="168" spans="1:13" x14ac:dyDescent="0.2">
      <c r="A168" s="18"/>
      <c r="B168" s="18"/>
      <c r="C168" s="18"/>
      <c r="D168" s="18"/>
      <c r="E168" s="18"/>
      <c r="F168" s="18"/>
      <c r="G168" s="18"/>
      <c r="H168" s="18"/>
      <c r="I168" s="18"/>
      <c r="J168" s="18"/>
      <c r="K168" s="18"/>
      <c r="L168" s="18"/>
      <c r="M168" s="18"/>
    </row>
    <row r="169" spans="1:13" x14ac:dyDescent="0.2">
      <c r="A169" s="18"/>
      <c r="B169" s="18"/>
      <c r="C169" s="18"/>
      <c r="D169" s="18"/>
      <c r="E169" s="18"/>
      <c r="F169" s="18"/>
      <c r="G169" s="18"/>
      <c r="H169" s="18"/>
      <c r="I169" s="18"/>
      <c r="J169" s="18"/>
      <c r="K169" s="18"/>
      <c r="L169" s="18"/>
      <c r="M169" s="18"/>
    </row>
    <row r="170" spans="1:13" x14ac:dyDescent="0.2">
      <c r="A170" s="18"/>
      <c r="B170" s="18"/>
      <c r="C170" s="18"/>
      <c r="D170" s="18"/>
      <c r="E170" s="18"/>
      <c r="F170" s="18"/>
      <c r="G170" s="18"/>
      <c r="H170" s="18"/>
      <c r="I170" s="18"/>
      <c r="J170" s="18"/>
      <c r="K170" s="18"/>
      <c r="L170" s="18"/>
      <c r="M170" s="18"/>
    </row>
    <row r="171" spans="1:13" x14ac:dyDescent="0.2">
      <c r="A171" s="18"/>
      <c r="B171" s="18"/>
      <c r="C171" s="18"/>
      <c r="D171" s="18"/>
      <c r="E171" s="18"/>
      <c r="F171" s="18"/>
      <c r="G171" s="18"/>
      <c r="H171" s="18"/>
      <c r="I171" s="18"/>
      <c r="J171" s="18"/>
      <c r="K171" s="18"/>
      <c r="L171" s="18"/>
      <c r="M171" s="18"/>
    </row>
    <row r="172" spans="1:13" x14ac:dyDescent="0.2">
      <c r="A172" s="18"/>
      <c r="B172" s="18"/>
      <c r="C172" s="18"/>
      <c r="D172" s="18"/>
      <c r="E172" s="18"/>
      <c r="F172" s="18"/>
      <c r="G172" s="18"/>
      <c r="H172" s="18"/>
      <c r="I172" s="18"/>
      <c r="J172" s="18"/>
      <c r="K172" s="18"/>
      <c r="L172" s="18"/>
      <c r="M172" s="18"/>
    </row>
    <row r="173" spans="1:13" x14ac:dyDescent="0.2">
      <c r="A173" s="18"/>
      <c r="B173" s="18"/>
      <c r="C173" s="18"/>
      <c r="D173" s="18"/>
      <c r="E173" s="18"/>
      <c r="F173" s="18"/>
      <c r="G173" s="18"/>
      <c r="H173" s="18"/>
      <c r="I173" s="18"/>
      <c r="J173" s="18"/>
      <c r="K173" s="18"/>
      <c r="L173" s="18"/>
      <c r="M173" s="18"/>
    </row>
    <row r="174" spans="1:13" x14ac:dyDescent="0.2">
      <c r="A174" s="18"/>
      <c r="B174" s="18"/>
      <c r="C174" s="18"/>
      <c r="D174" s="18"/>
      <c r="E174" s="18"/>
      <c r="F174" s="18"/>
      <c r="G174" s="18"/>
      <c r="H174" s="18"/>
      <c r="I174" s="18"/>
      <c r="J174" s="18"/>
      <c r="K174" s="18"/>
      <c r="L174" s="18"/>
      <c r="M174" s="18"/>
    </row>
    <row r="175" spans="1:13" x14ac:dyDescent="0.2">
      <c r="A175" s="18"/>
      <c r="B175" s="18"/>
      <c r="C175" s="18"/>
      <c r="D175" s="18"/>
      <c r="E175" s="18"/>
      <c r="F175" s="18"/>
      <c r="G175" s="18"/>
      <c r="H175" s="18"/>
      <c r="I175" s="18"/>
      <c r="J175" s="18"/>
      <c r="K175" s="18"/>
      <c r="L175" s="18"/>
      <c r="M175" s="18"/>
    </row>
  </sheetData>
  <sheetProtection password="CC78" sheet="1" objects="1" scenarios="1" selectLockedCells="1"/>
  <customSheetViews>
    <customSheetView guid="{FE60B2A6-1C61-47EA-82B2-9DE22C5F1C32}" scale="70" state="hidden" topLeftCell="A25">
      <selection activeCell="J38" sqref="J38"/>
      <pageMargins left="0.75" right="0.75" top="1" bottom="1" header="0.5" footer="0.5"/>
      <pageSetup paperSize="9" orientation="landscape" r:id="rId1"/>
      <headerFooter alignWithMargins="0"/>
    </customSheetView>
  </customSheetViews>
  <phoneticPr fontId="10" type="noConversion"/>
  <dataValidations count="1">
    <dataValidation type="list" allowBlank="1" showInputMessage="1" showErrorMessage="1" sqref="K32">
      <formula1>$M$28:$M$30</formula1>
    </dataValidation>
  </dataValidations>
  <pageMargins left="0.75" right="0.75" top="1" bottom="1" header="0.5" footer="0.5"/>
  <pageSetup paperSize="9" orientation="landscape" r:id="rId2"/>
  <headerFooter alignWithMargins="0"/>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sheetPr>
  <dimension ref="A1:AB128"/>
  <sheetViews>
    <sheetView showGridLines="0" showRowColHeaders="0" topLeftCell="B1" zoomScaleNormal="100" workbookViewId="0">
      <selection activeCell="E15" sqref="E15"/>
    </sheetView>
  </sheetViews>
  <sheetFormatPr defaultColWidth="0" defaultRowHeight="12" customHeight="1" zeroHeight="1" x14ac:dyDescent="0.2"/>
  <cols>
    <col min="1" max="1" width="0" style="151" hidden="1" customWidth="1"/>
    <col min="2" max="2" width="2" style="151" customWidth="1"/>
    <col min="3" max="3" width="14.7109375" style="145" customWidth="1"/>
    <col min="4" max="4" width="0.5703125" style="151" customWidth="1"/>
    <col min="5" max="5" width="14.7109375" style="153" customWidth="1"/>
    <col min="6" max="6" width="0.5703125" style="151" customWidth="1"/>
    <col min="7" max="7" width="14.7109375" style="151" customWidth="1"/>
    <col min="8" max="8" width="0.5703125" style="151" customWidth="1"/>
    <col min="9" max="9" width="14.7109375" style="151" customWidth="1"/>
    <col min="10" max="10" width="0.5703125" style="151" customWidth="1"/>
    <col min="11" max="11" width="14.7109375" style="151" customWidth="1"/>
    <col min="12" max="12" width="0.5703125" style="151" customWidth="1"/>
    <col min="13" max="19" width="14.7109375" style="151" customWidth="1"/>
    <col min="20" max="16384" width="14.7109375" style="151" hidden="1"/>
  </cols>
  <sheetData>
    <row r="1" spans="2:15" ht="12" customHeight="1" x14ac:dyDescent="0.2">
      <c r="C1" s="317" t="s">
        <v>103</v>
      </c>
      <c r="D1" s="317"/>
      <c r="E1" s="317"/>
      <c r="F1" s="317"/>
      <c r="G1" s="317"/>
      <c r="H1" s="317"/>
      <c r="I1" s="317"/>
      <c r="J1" s="317"/>
      <c r="K1" s="317"/>
      <c r="L1" s="198"/>
    </row>
    <row r="2" spans="2:15" ht="18" customHeight="1" x14ac:dyDescent="0.2">
      <c r="C2" s="317"/>
      <c r="D2" s="317"/>
      <c r="E2" s="317"/>
      <c r="F2" s="317"/>
      <c r="G2" s="317"/>
      <c r="H2" s="317"/>
      <c r="I2" s="317"/>
      <c r="J2" s="317"/>
      <c r="K2" s="317"/>
      <c r="L2" s="198"/>
    </row>
    <row r="3" spans="2:15" ht="12" customHeight="1" x14ac:dyDescent="0.2">
      <c r="C3" s="319" t="s">
        <v>126</v>
      </c>
      <c r="D3" s="319"/>
      <c r="E3" s="319"/>
      <c r="F3" s="140"/>
      <c r="G3" s="152"/>
    </row>
    <row r="4" spans="2:15" ht="5.0999999999999996" customHeight="1" x14ac:dyDescent="0.2"/>
    <row r="5" spans="2:15" ht="12" customHeight="1" x14ac:dyDescent="0.2">
      <c r="C5" s="319" t="s">
        <v>92</v>
      </c>
      <c r="D5" s="319"/>
      <c r="E5" s="319"/>
      <c r="F5" s="196"/>
      <c r="G5" s="152"/>
    </row>
    <row r="6" spans="2:15" s="145" customFormat="1" ht="5.0999999999999996" customHeight="1" x14ac:dyDescent="0.2">
      <c r="C6" s="196"/>
      <c r="D6" s="196"/>
      <c r="E6" s="141"/>
      <c r="F6" s="196"/>
    </row>
    <row r="7" spans="2:15" ht="12" customHeight="1" x14ac:dyDescent="0.2">
      <c r="C7" s="319" t="s">
        <v>87</v>
      </c>
      <c r="D7" s="319"/>
      <c r="E7" s="319"/>
      <c r="F7" s="196"/>
      <c r="G7" s="154">
        <v>1</v>
      </c>
    </row>
    <row r="8" spans="2:15" ht="4.5" customHeight="1" x14ac:dyDescent="0.2">
      <c r="C8" s="196"/>
      <c r="D8" s="196"/>
      <c r="E8" s="196"/>
      <c r="F8" s="196"/>
      <c r="G8" s="155"/>
    </row>
    <row r="9" spans="2:15" ht="12" customHeight="1" x14ac:dyDescent="0.2">
      <c r="C9" s="196"/>
      <c r="D9" s="196"/>
      <c r="E9" s="196" t="s">
        <v>93</v>
      </c>
      <c r="F9" s="196"/>
      <c r="G9" s="156"/>
      <c r="I9" s="277"/>
    </row>
    <row r="10" spans="2:15" ht="12" customHeight="1" x14ac:dyDescent="0.2">
      <c r="F10" s="157"/>
      <c r="G10" s="140"/>
      <c r="H10" s="140"/>
      <c r="I10" s="140"/>
      <c r="J10" s="140"/>
      <c r="K10" s="158"/>
      <c r="L10" s="158"/>
    </row>
    <row r="11" spans="2:15" s="157" customFormat="1" ht="12" customHeight="1" x14ac:dyDescent="0.2">
      <c r="C11" s="323" t="s">
        <v>4</v>
      </c>
      <c r="D11" s="36"/>
      <c r="E11" s="320" t="s">
        <v>86</v>
      </c>
      <c r="F11" s="37"/>
      <c r="G11" s="318" t="s">
        <v>111</v>
      </c>
      <c r="H11" s="36"/>
      <c r="I11" s="318" t="s">
        <v>105</v>
      </c>
      <c r="J11" s="36"/>
      <c r="K11" s="318" t="s">
        <v>104</v>
      </c>
      <c r="L11" s="194"/>
      <c r="M11" s="325" t="s">
        <v>4</v>
      </c>
    </row>
    <row r="12" spans="2:15" ht="12" customHeight="1" x14ac:dyDescent="0.2">
      <c r="B12" s="157"/>
      <c r="C12" s="323"/>
      <c r="D12" s="142"/>
      <c r="E12" s="321"/>
      <c r="F12" s="144"/>
      <c r="G12" s="318"/>
      <c r="H12" s="140"/>
      <c r="I12" s="318"/>
      <c r="J12" s="140"/>
      <c r="K12" s="318"/>
      <c r="L12" s="194"/>
      <c r="M12" s="325"/>
      <c r="O12" s="157"/>
    </row>
    <row r="13" spans="2:15" ht="12" customHeight="1" x14ac:dyDescent="0.2">
      <c r="B13" s="157"/>
      <c r="C13" s="323"/>
      <c r="D13" s="142"/>
      <c r="E13" s="321"/>
      <c r="F13" s="144"/>
      <c r="G13" s="318"/>
      <c r="H13" s="140"/>
      <c r="I13" s="318"/>
      <c r="J13" s="140"/>
      <c r="K13" s="318"/>
      <c r="L13" s="194"/>
      <c r="M13" s="325"/>
    </row>
    <row r="14" spans="2:15" ht="12" customHeight="1" x14ac:dyDescent="0.2">
      <c r="B14" s="157"/>
      <c r="C14" s="323"/>
      <c r="D14" s="142"/>
      <c r="E14" s="322"/>
      <c r="F14" s="144"/>
      <c r="G14" s="318"/>
      <c r="H14" s="140"/>
      <c r="I14" s="318"/>
      <c r="J14" s="140"/>
      <c r="K14" s="318"/>
      <c r="L14" s="194"/>
      <c r="M14" s="325"/>
    </row>
    <row r="15" spans="2:15" ht="12" customHeight="1" x14ac:dyDescent="0.2">
      <c r="C15" s="196" t="s">
        <v>60</v>
      </c>
      <c r="D15" s="196"/>
      <c r="E15" s="159"/>
      <c r="F15" s="145"/>
      <c r="G15" s="29"/>
      <c r="H15" s="140"/>
      <c r="I15" s="29"/>
      <c r="J15" s="140"/>
      <c r="K15" s="29"/>
      <c r="L15" s="29"/>
      <c r="M15" s="149"/>
    </row>
    <row r="16" spans="2:15" s="145" customFormat="1" ht="5.0999999999999996" customHeight="1" x14ac:dyDescent="0.2">
      <c r="C16" s="196"/>
      <c r="D16" s="196"/>
      <c r="E16" s="148"/>
      <c r="G16" s="140"/>
      <c r="H16" s="140"/>
      <c r="I16" s="140"/>
      <c r="J16" s="140"/>
      <c r="K16" s="160"/>
      <c r="L16" s="160"/>
    </row>
    <row r="17" spans="3:13" ht="12" customHeight="1" x14ac:dyDescent="0.2">
      <c r="C17" s="196" t="s">
        <v>62</v>
      </c>
      <c r="D17" s="196"/>
      <c r="E17" s="161"/>
      <c r="F17" s="145"/>
      <c r="G17" s="152"/>
      <c r="H17" s="140"/>
      <c r="I17" s="191" t="str">
        <f>IF(ISBLANK(E17),"",IF(ISBLANK($E$15),"Enter Start Read",(E17-E15)*$G$7))</f>
        <v/>
      </c>
      <c r="J17" s="162"/>
      <c r="K17" s="163" t="str">
        <f>IF(I17="Enter Start Read","NA",IF(I17="","",IF(I17&gt;0,I17*$G$9,IF(I17=0,""))))</f>
        <v/>
      </c>
      <c r="L17" s="164"/>
      <c r="M17" s="150" t="s">
        <v>73</v>
      </c>
    </row>
    <row r="18" spans="3:13" ht="5.0999999999999996" customHeight="1" x14ac:dyDescent="0.2">
      <c r="C18" s="196"/>
      <c r="D18" s="196"/>
      <c r="E18" s="143"/>
      <c r="F18" s="145"/>
      <c r="G18" s="140"/>
      <c r="H18" s="140"/>
      <c r="I18" s="192"/>
      <c r="J18" s="162"/>
      <c r="K18" s="164"/>
      <c r="L18" s="164"/>
      <c r="M18" s="150"/>
    </row>
    <row r="19" spans="3:13" ht="12" customHeight="1" x14ac:dyDescent="0.2">
      <c r="C19" s="196" t="s">
        <v>61</v>
      </c>
      <c r="D19" s="196"/>
      <c r="E19" s="161"/>
      <c r="F19" s="145"/>
      <c r="G19" s="152"/>
      <c r="H19" s="140"/>
      <c r="I19" s="191" t="str">
        <f>IF(E19="","",IF(E17&gt;0,(E19-E17)*$G$7,IF(E15&gt;0,(E19-E15)*$G$7,IF(ISBLANK(E15),"Enter Start Read",(E19-E15)*$G$7))))</f>
        <v/>
      </c>
      <c r="J19" s="162"/>
      <c r="K19" s="163" t="str">
        <f>IF(I19="Enter Start Read","NA",IF(I19="","",IF(I19&gt;0,I19*$G$9,IF(I19=0,""))))</f>
        <v/>
      </c>
      <c r="L19" s="164"/>
      <c r="M19" s="150" t="s">
        <v>74</v>
      </c>
    </row>
    <row r="20" spans="3:13" ht="5.0999999999999996" customHeight="1" x14ac:dyDescent="0.2">
      <c r="C20" s="196"/>
      <c r="D20" s="196"/>
      <c r="E20" s="143"/>
      <c r="F20" s="145"/>
      <c r="G20" s="140"/>
      <c r="H20" s="140"/>
      <c r="I20" s="192"/>
      <c r="J20" s="162"/>
      <c r="K20" s="164"/>
      <c r="L20" s="164"/>
      <c r="M20" s="150"/>
    </row>
    <row r="21" spans="3:13" ht="12" customHeight="1" x14ac:dyDescent="0.2">
      <c r="C21" s="196" t="s">
        <v>71</v>
      </c>
      <c r="D21" s="196"/>
      <c r="E21" s="161"/>
      <c r="F21" s="145"/>
      <c r="G21" s="152"/>
      <c r="H21" s="145"/>
      <c r="I21" s="191" t="str">
        <f>IF(E21="","",IF(E19&gt;0,(E21-E19)*$G$7,IF(E17&gt;0,(E21-E17)*$G$7,IF(ISBLANK(E15),"Enter Start Read",(E21-E15)*$G$7))))</f>
        <v/>
      </c>
      <c r="J21" s="165"/>
      <c r="K21" s="163" t="str">
        <f>IF(I21="Enter Start Read","NA",IF(I21="","",IF(I21&gt;0,I21*$G$9,IF(I21=0,""))))</f>
        <v/>
      </c>
      <c r="L21" s="164"/>
      <c r="M21" s="150" t="s">
        <v>75</v>
      </c>
    </row>
    <row r="22" spans="3:13" ht="5.0999999999999996" customHeight="1" x14ac:dyDescent="0.2">
      <c r="C22" s="196"/>
      <c r="D22" s="196"/>
      <c r="E22" s="143"/>
      <c r="F22" s="145"/>
      <c r="G22" s="145"/>
      <c r="H22" s="145"/>
      <c r="I22" s="192"/>
      <c r="J22" s="165"/>
      <c r="K22" s="164"/>
      <c r="L22" s="164"/>
      <c r="M22" s="150"/>
    </row>
    <row r="23" spans="3:13" ht="12" customHeight="1" x14ac:dyDescent="0.2">
      <c r="C23" s="196" t="s">
        <v>63</v>
      </c>
      <c r="D23" s="196"/>
      <c r="E23" s="161"/>
      <c r="F23" s="145"/>
      <c r="G23" s="152"/>
      <c r="H23" s="145"/>
      <c r="I23" s="191" t="str">
        <f>IF(E23="","",IF(E21&gt;0,(E23-E21)*$G$7,IF(E19&gt;0,(E23-E19)*$G$7,IF(E17&gt;0,(E23-E17)*$G$7,IF(ISBLANK(E15),"Enter Start Read",(E23-E15)*$G$7)))))</f>
        <v/>
      </c>
      <c r="J23" s="165"/>
      <c r="K23" s="163" t="str">
        <f>IF(I23="Enter Start Read","NA",IF(I23="","",IF(I23&gt;0,I23*$G$9,IF(I23=0,""))))</f>
        <v/>
      </c>
      <c r="L23" s="164"/>
      <c r="M23" s="150" t="s">
        <v>76</v>
      </c>
    </row>
    <row r="24" spans="3:13" s="145" customFormat="1" ht="5.0999999999999996" customHeight="1" x14ac:dyDescent="0.2">
      <c r="C24" s="196"/>
      <c r="D24" s="196"/>
      <c r="E24" s="143"/>
      <c r="I24" s="192"/>
      <c r="J24" s="165"/>
      <c r="K24" s="164"/>
      <c r="L24" s="164"/>
      <c r="M24" s="150"/>
    </row>
    <row r="25" spans="3:13" ht="12" customHeight="1" x14ac:dyDescent="0.2">
      <c r="C25" s="196" t="s">
        <v>64</v>
      </c>
      <c r="D25" s="196"/>
      <c r="E25" s="161"/>
      <c r="F25" s="145"/>
      <c r="G25" s="152"/>
      <c r="H25" s="145"/>
      <c r="I25" s="191" t="str">
        <f>IF(E25="","",IF(E23&gt;0,(E25-E23)*$G$7,IF(E21&gt;0,(E25-E21)*$G$7,IF(E19&gt;0,(E25-E19)*$G$7,IF(E17&gt;0,(E25-E17)*$G$7,IF(ISBLANK(E15),"Enter Start Read",(E25-E15)*$G$7))))))</f>
        <v/>
      </c>
      <c r="J25" s="165"/>
      <c r="K25" s="163" t="str">
        <f>IF(I25="Enter Start Read","NA",IF(I25="","",IF(I25&gt;0,I25*$G$9,IF(I25=0,""))))</f>
        <v/>
      </c>
      <c r="L25" s="164"/>
      <c r="M25" s="150" t="s">
        <v>77</v>
      </c>
    </row>
    <row r="26" spans="3:13" ht="5.0999999999999996" customHeight="1" x14ac:dyDescent="0.2">
      <c r="C26" s="196"/>
      <c r="D26" s="196"/>
      <c r="E26" s="143"/>
      <c r="F26" s="145"/>
      <c r="G26" s="145"/>
      <c r="H26" s="145"/>
      <c r="I26" s="192"/>
      <c r="J26" s="165"/>
      <c r="K26" s="164"/>
      <c r="L26" s="164"/>
      <c r="M26" s="150"/>
    </row>
    <row r="27" spans="3:13" ht="12" customHeight="1" x14ac:dyDescent="0.2">
      <c r="C27" s="196" t="s">
        <v>65</v>
      </c>
      <c r="D27" s="196"/>
      <c r="E27" s="161"/>
      <c r="F27" s="145"/>
      <c r="G27" s="152"/>
      <c r="H27" s="145"/>
      <c r="I27" s="191" t="str">
        <f>IF(E27="","",IF(E25&gt;0,(E27-E25)*$G$7,IF(E23&gt;0,(E27-E23)*$G$7,IF(E21&gt;0,(E27-E21)*$G$7,IF(E19&gt;0,(E27-E19)*$G$7,IF(E17&gt;0,(E27-E17)*$G$7,IF(ISBLANK(E15),"Enter Start Read",(E27-E15)*$G$7)))))))</f>
        <v/>
      </c>
      <c r="J27" s="165"/>
      <c r="K27" s="163" t="str">
        <f>IF(I27="Enter Start Read","NA",IF(I27="","",IF(I27&gt;0,I27*$G$9,IF(I27=0,""))))</f>
        <v/>
      </c>
      <c r="L27" s="164"/>
      <c r="M27" s="150" t="s">
        <v>78</v>
      </c>
    </row>
    <row r="28" spans="3:13" ht="5.0999999999999996" customHeight="1" x14ac:dyDescent="0.2">
      <c r="C28" s="196"/>
      <c r="D28" s="196"/>
      <c r="E28" s="143"/>
      <c r="F28" s="145"/>
      <c r="G28" s="145"/>
      <c r="H28" s="145"/>
      <c r="I28" s="192"/>
      <c r="J28" s="165"/>
      <c r="K28" s="164"/>
      <c r="L28" s="164"/>
      <c r="M28" s="150"/>
    </row>
    <row r="29" spans="3:13" ht="12" customHeight="1" x14ac:dyDescent="0.2">
      <c r="C29" s="196" t="s">
        <v>66</v>
      </c>
      <c r="D29" s="196"/>
      <c r="E29" s="161"/>
      <c r="F29" s="145"/>
      <c r="G29" s="152"/>
      <c r="H29" s="145"/>
      <c r="I29" s="191" t="str">
        <f>IF(E29="","",IF(E27&gt;0,(E29-E27)*$G$7,IF(E25&gt;0,(E29-E25)*$G$7,IF(E23&gt;0,(E29-E23)*$G$7,IF(E21&gt;0,(E29-E21)*$G$7,IF(E19&gt;0,(E29-E19)*$G$7,IF(E17&gt;0,(E29-E15)*$G$7,IF(ISBLANK(E15),"Enter Start Read",(E29-E15)*$G$7))))))))</f>
        <v/>
      </c>
      <c r="J29" s="165"/>
      <c r="K29" s="163" t="str">
        <f>IF(I29="Enter Start Read","NA",IF(I29="","",IF(I29&gt;0,I29*$G$9,IF(I29=0,""))))</f>
        <v/>
      </c>
      <c r="L29" s="164"/>
      <c r="M29" s="150" t="s">
        <v>79</v>
      </c>
    </row>
    <row r="30" spans="3:13" ht="5.0999999999999996" customHeight="1" x14ac:dyDescent="0.2">
      <c r="C30" s="196"/>
      <c r="D30" s="196"/>
      <c r="E30" s="143"/>
      <c r="F30" s="145"/>
      <c r="G30" s="145"/>
      <c r="H30" s="145"/>
      <c r="I30" s="192"/>
      <c r="J30" s="165"/>
      <c r="K30" s="164"/>
      <c r="L30" s="164"/>
      <c r="M30" s="150"/>
    </row>
    <row r="31" spans="3:13" ht="12" customHeight="1" x14ac:dyDescent="0.2">
      <c r="C31" s="196" t="s">
        <v>67</v>
      </c>
      <c r="D31" s="196"/>
      <c r="E31" s="161"/>
      <c r="F31" s="145"/>
      <c r="G31" s="152"/>
      <c r="H31" s="145"/>
      <c r="I31" s="191" t="str">
        <f>IF(E31="","",IF(E29&gt;0,(E31-E29)*$G$7,IF(E27&gt;0,(E31-E27)*$G$7,IF(E25&gt;0,(E31-E25)*$G$7,IF(E23&gt;0,(E31-E23)*$G$7,IF(E21&gt;0,(E31-E21)*$G$7,IF(E19&gt;0,(E31-E17)*$G$7,IF(E17&gt;0,(E31-E17)*$G$7,IF(ISBLANK(E15),"Enter Start Read",(E31-E15)*$G$7)))))))))</f>
        <v/>
      </c>
      <c r="J31" s="165"/>
      <c r="K31" s="163" t="str">
        <f>IF(I31="Enter Start Read","NA",IF(I31="","",IF(I31&gt;0,I31*$G$9,IF(I31=0,""))))</f>
        <v/>
      </c>
      <c r="L31" s="164"/>
      <c r="M31" s="150" t="s">
        <v>80</v>
      </c>
    </row>
    <row r="32" spans="3:13" ht="5.0999999999999996" customHeight="1" x14ac:dyDescent="0.2">
      <c r="C32" s="196"/>
      <c r="D32" s="196"/>
      <c r="E32" s="143"/>
      <c r="F32" s="145"/>
      <c r="G32" s="145"/>
      <c r="H32" s="145"/>
      <c r="I32" s="192"/>
      <c r="J32" s="165"/>
      <c r="K32" s="164"/>
      <c r="L32" s="164"/>
      <c r="M32" s="150"/>
    </row>
    <row r="33" spans="3:25" ht="12" customHeight="1" x14ac:dyDescent="0.2">
      <c r="C33" s="196" t="s">
        <v>68</v>
      </c>
      <c r="D33" s="196"/>
      <c r="E33" s="161"/>
      <c r="F33" s="145"/>
      <c r="G33" s="152"/>
      <c r="H33" s="145"/>
      <c r="I33" s="191" t="str">
        <f>IF(E33="","",IF(E31&gt;0,(E33-E31)*$G$7,IF(E29&gt;0,(E33-E29)*$G$7,IF(E27&gt;0,(E33-E27)*$G$7,IF(E25&gt;0,(E33-E25)*$G$7,IF(E23&gt;0,(E33-E23)*$G$7,IF(E21&gt;0,(E33-E19)*$G$7,IF(E19&gt;0,(E33-E19)*$G$7,IF(E17&gt;0,(E33-E17)*$G$7,IF(ISBLANK(E15),"Enter Start Read",(E33-E15)*$G$7))))))))))</f>
        <v/>
      </c>
      <c r="J33" s="165"/>
      <c r="K33" s="163" t="str">
        <f>IF(I33="Enter Start Read","NA",IF(I33="","",IF(I33&gt;0,I33*$G$9,IF(I33=0,""))))</f>
        <v/>
      </c>
      <c r="L33" s="164"/>
      <c r="M33" s="150" t="s">
        <v>81</v>
      </c>
    </row>
    <row r="34" spans="3:25" ht="5.0999999999999996" customHeight="1" x14ac:dyDescent="0.2">
      <c r="C34" s="196"/>
      <c r="D34" s="196"/>
      <c r="E34" s="143"/>
      <c r="F34" s="145"/>
      <c r="G34" s="145"/>
      <c r="H34" s="145"/>
      <c r="I34" s="192"/>
      <c r="J34" s="165"/>
      <c r="K34" s="164"/>
      <c r="L34" s="164"/>
      <c r="M34" s="150"/>
    </row>
    <row r="35" spans="3:25" ht="12" customHeight="1" x14ac:dyDescent="0.2">
      <c r="C35" s="196" t="s">
        <v>69</v>
      </c>
      <c r="D35" s="196"/>
      <c r="E35" s="161"/>
      <c r="F35" s="145"/>
      <c r="G35" s="152"/>
      <c r="H35" s="145"/>
      <c r="I35" s="191" t="str">
        <f>IF(E35="","",IF(E33&gt;0,(E35-E33)*$G$7,IF(E31&gt;0,(E35-E31)*$G$7,IF(E29&gt;0,(E35-E29)*$G$7,IF(E27&gt;0,(E35-E27)*$G$7,IF(E25&gt;0,(E35-E25)*$G$7,IF(E23&gt;0,(E35-E21)*$G$7,IF(E21&gt;0,(E35-E21)*$G$7,IF(E19&gt;0,(E35-E19)*$G$7,IF(E17&gt;0,(E35-E17)*$G$7,IF(ISBLANK(E15),"Enter Start Read",(E35-E15)*$G$7)))))))))))</f>
        <v/>
      </c>
      <c r="J35" s="165"/>
      <c r="K35" s="163" t="str">
        <f>IF(I35="Enter Start Read","NA",IF(I35="","",IF(I35&gt;0,I35*$G$9,IF(I35=0,""))))</f>
        <v/>
      </c>
      <c r="L35" s="164"/>
      <c r="M35" s="150" t="s">
        <v>82</v>
      </c>
    </row>
    <row r="36" spans="3:25" ht="5.0999999999999996" customHeight="1" x14ac:dyDescent="0.2">
      <c r="C36" s="196"/>
      <c r="D36" s="196"/>
      <c r="E36" s="143"/>
      <c r="F36" s="145"/>
      <c r="G36" s="145"/>
      <c r="H36" s="145"/>
      <c r="I36" s="192"/>
      <c r="J36" s="165"/>
      <c r="K36" s="164"/>
      <c r="L36" s="164"/>
      <c r="M36" s="150"/>
    </row>
    <row r="37" spans="3:25" ht="12" customHeight="1" x14ac:dyDescent="0.2">
      <c r="C37" s="196" t="s">
        <v>70</v>
      </c>
      <c r="D37" s="196"/>
      <c r="E37" s="161"/>
      <c r="F37" s="145"/>
      <c r="G37" s="152"/>
      <c r="H37" s="145"/>
      <c r="I37" s="191" t="str">
        <f>IF(E37="","",IF(E35&gt;0,(E37-E35)*$G$7,IF(E33&gt;0,(E37-E33)*$G$7,IF(E31&gt;0,(E37-E31)*$G$7,IF(E29&gt;0,(E37-E29)*$G$7,IF(E27&gt;0,(E37-E27)*$G$7,IF(E25&gt;0,(E37-E23)*$G$7,IF(E23&gt;0,(E37-E23)*$G$7,IF(E21&gt;0,(E37-E21)*$G$7,IF(E19&gt;0,(E37-E19)*$G$7,IF(E17&gt;0,(E37-E17)*$G$7,IF(ISBLANK(E15),"Enter Start Read",(E37-E15)*$G$7))))))))))))</f>
        <v/>
      </c>
      <c r="J37" s="165"/>
      <c r="K37" s="163" t="str">
        <f>IF(I37="Enter Start Read","NA",IF(I37="","",IF(I37&gt;0,I37*$G$9,IF(I37=0,""))))</f>
        <v/>
      </c>
      <c r="L37" s="164"/>
      <c r="M37" s="150" t="s">
        <v>27</v>
      </c>
    </row>
    <row r="38" spans="3:25" ht="5.0999999999999996" customHeight="1" x14ac:dyDescent="0.2">
      <c r="C38" s="196"/>
      <c r="D38" s="196"/>
      <c r="E38" s="143"/>
      <c r="F38" s="145"/>
      <c r="G38" s="145"/>
      <c r="H38" s="145"/>
      <c r="I38" s="192"/>
      <c r="J38" s="165"/>
      <c r="K38" s="164"/>
      <c r="L38" s="164"/>
      <c r="M38" s="150"/>
    </row>
    <row r="39" spans="3:25" ht="12" customHeight="1" x14ac:dyDescent="0.2">
      <c r="C39" s="196" t="s">
        <v>72</v>
      </c>
      <c r="D39" s="147"/>
      <c r="E39" s="161"/>
      <c r="F39" s="145"/>
      <c r="G39" s="152"/>
      <c r="H39" s="145"/>
      <c r="I39" s="191" t="str">
        <f>IF(E39="","",IF(E37&gt;0,(E39-E37)*$G$7,IF(E35&gt;0,(E39-E35)*$G$7,IF(E33&gt;0,(E39-E33)*$G$7,IF(E31&gt;0,(E39-E31)*$G$7,IF(E29&gt;0,(E39-E29)*$G$7,IF(E27&gt;0,(E39-E25)*$G$7,IF(E25&gt;0,(E39-E25)*$G$7,IF(E23&gt;0,(E39-E23)*$G$7,IF(E21&gt;0,(E39-E21)*$G$7,IF(E19&gt;0,(E39-E19)*$G$7,IF(E17&gt;0,(E39-E17)*$G$7,IF(ISBLANK(E15),"Enter Start Read",(E39-E15)*$G$7)))))))))))))</f>
        <v/>
      </c>
      <c r="J39" s="165"/>
      <c r="K39" s="163" t="str">
        <f>IF(I39="Enter Start Read","NA",IF(I39="","",IF(I39&gt;0,I39*$G$9,IF(I39=0,""))))</f>
        <v/>
      </c>
      <c r="L39" s="164"/>
      <c r="M39" s="150" t="s">
        <v>83</v>
      </c>
    </row>
    <row r="40" spans="3:25" ht="5.0999999999999996" customHeight="1" x14ac:dyDescent="0.2">
      <c r="C40" s="196" t="str">
        <f>IF(G7&gt;=2,T66,"")</f>
        <v/>
      </c>
      <c r="D40" s="196"/>
      <c r="E40" s="143"/>
      <c r="F40" s="145"/>
      <c r="G40" s="145"/>
      <c r="H40" s="145"/>
      <c r="I40" s="192"/>
      <c r="J40" s="165"/>
      <c r="K40" s="164"/>
      <c r="L40" s="164"/>
    </row>
    <row r="41" spans="3:25" ht="12" customHeight="1" x14ac:dyDescent="0.2">
      <c r="C41" s="196" t="s">
        <v>59</v>
      </c>
      <c r="D41" s="196"/>
      <c r="E41" s="143"/>
      <c r="F41" s="145"/>
      <c r="G41" s="166">
        <f>SUM(G17:G39)</f>
        <v>0</v>
      </c>
      <c r="H41" s="145"/>
      <c r="I41" s="193">
        <f>SUM(I17:I39)</f>
        <v>0</v>
      </c>
      <c r="J41" s="165"/>
      <c r="K41" s="167">
        <f>SUM(K17:K39)</f>
        <v>0</v>
      </c>
      <c r="L41" s="160"/>
    </row>
    <row r="42" spans="3:25" ht="12" customHeight="1" x14ac:dyDescent="0.2">
      <c r="C42" s="158"/>
      <c r="D42" s="158"/>
      <c r="E42" s="143"/>
      <c r="K42" s="160" t="str">
        <f>IF(I42&gt;$U$95,I42*$U$96,"")</f>
        <v/>
      </c>
      <c r="L42" s="160"/>
    </row>
    <row r="43" spans="3:25" ht="12" customHeight="1" x14ac:dyDescent="0.2">
      <c r="C43" s="140"/>
      <c r="D43" s="140"/>
      <c r="E43" s="143" t="str">
        <f>IF($G$7&gt;=2,$S$64,"")</f>
        <v/>
      </c>
    </row>
    <row r="44" spans="3:25" ht="12" customHeight="1" x14ac:dyDescent="0.2">
      <c r="C44" s="140"/>
      <c r="D44" s="140"/>
      <c r="E44" s="143"/>
      <c r="U44" s="146"/>
      <c r="V44" s="146"/>
    </row>
    <row r="45" spans="3:25" ht="12" customHeight="1" x14ac:dyDescent="0.2">
      <c r="C45" s="140"/>
      <c r="D45" s="140"/>
      <c r="E45" s="335" t="s">
        <v>128</v>
      </c>
      <c r="F45" s="336"/>
      <c r="G45" s="336"/>
      <c r="H45" s="336"/>
      <c r="I45" s="336"/>
      <c r="J45" s="336"/>
      <c r="K45" s="336"/>
      <c r="L45" s="336"/>
      <c r="M45" s="336"/>
      <c r="N45" s="336"/>
      <c r="O45" s="336"/>
      <c r="P45" s="336"/>
      <c r="Q45" s="336"/>
      <c r="R45" s="337"/>
      <c r="S45" s="181"/>
      <c r="T45" s="180"/>
      <c r="U45" s="180"/>
      <c r="V45" s="180"/>
    </row>
    <row r="46" spans="3:25" ht="12" customHeight="1" x14ac:dyDescent="0.2">
      <c r="C46" s="140"/>
      <c r="D46" s="140"/>
      <c r="E46" s="326"/>
      <c r="F46" s="327"/>
      <c r="G46" s="327"/>
      <c r="H46" s="327"/>
      <c r="I46" s="327"/>
      <c r="J46" s="327"/>
      <c r="K46" s="327"/>
      <c r="L46" s="327"/>
      <c r="M46" s="327"/>
      <c r="N46" s="327"/>
      <c r="O46" s="327"/>
      <c r="P46" s="327"/>
      <c r="Q46" s="327"/>
      <c r="R46" s="328"/>
      <c r="S46" s="182"/>
      <c r="T46" s="143"/>
      <c r="U46" s="143"/>
      <c r="V46" s="143"/>
      <c r="Y46" s="173"/>
    </row>
    <row r="47" spans="3:25" ht="12" customHeight="1" x14ac:dyDescent="0.2">
      <c r="C47" s="140"/>
      <c r="D47" s="140"/>
      <c r="E47" s="329"/>
      <c r="F47" s="330"/>
      <c r="G47" s="330"/>
      <c r="H47" s="330"/>
      <c r="I47" s="330"/>
      <c r="J47" s="330"/>
      <c r="K47" s="330"/>
      <c r="L47" s="330"/>
      <c r="M47" s="330"/>
      <c r="N47" s="330"/>
      <c r="O47" s="330"/>
      <c r="P47" s="330"/>
      <c r="Q47" s="330"/>
      <c r="R47" s="331"/>
      <c r="S47" s="182"/>
      <c r="T47" s="173">
        <v>0</v>
      </c>
      <c r="U47" s="143"/>
      <c r="V47" s="143"/>
    </row>
    <row r="48" spans="3:25" ht="12" customHeight="1" x14ac:dyDescent="0.2">
      <c r="C48" s="140"/>
      <c r="D48" s="140"/>
      <c r="E48" s="329"/>
      <c r="F48" s="330"/>
      <c r="G48" s="330"/>
      <c r="H48" s="330"/>
      <c r="I48" s="330"/>
      <c r="J48" s="330"/>
      <c r="K48" s="330"/>
      <c r="L48" s="330"/>
      <c r="M48" s="330"/>
      <c r="N48" s="330"/>
      <c r="O48" s="330"/>
      <c r="P48" s="330"/>
      <c r="Q48" s="330"/>
      <c r="R48" s="331"/>
      <c r="S48" s="182"/>
      <c r="T48" s="172">
        <v>5.0000000000001002E-2</v>
      </c>
      <c r="U48" s="143"/>
      <c r="V48" s="143"/>
    </row>
    <row r="49" spans="3:28" ht="12" customHeight="1" x14ac:dyDescent="0.2">
      <c r="C49" s="140"/>
      <c r="D49" s="140"/>
      <c r="E49" s="329"/>
      <c r="F49" s="330"/>
      <c r="G49" s="330"/>
      <c r="H49" s="330"/>
      <c r="I49" s="330"/>
      <c r="J49" s="330"/>
      <c r="K49" s="330"/>
      <c r="L49" s="330"/>
      <c r="M49" s="330"/>
      <c r="N49" s="330"/>
      <c r="O49" s="330"/>
      <c r="P49" s="330"/>
      <c r="Q49" s="330"/>
      <c r="R49" s="331"/>
      <c r="S49" s="182"/>
      <c r="T49" s="172">
        <v>0.100000000000001</v>
      </c>
      <c r="U49" s="143"/>
      <c r="V49" s="143"/>
    </row>
    <row r="50" spans="3:28" ht="12" customHeight="1" x14ac:dyDescent="0.2">
      <c r="C50" s="140"/>
      <c r="D50" s="140"/>
      <c r="E50" s="329"/>
      <c r="F50" s="330"/>
      <c r="G50" s="330"/>
      <c r="H50" s="330"/>
      <c r="I50" s="330"/>
      <c r="J50" s="330"/>
      <c r="K50" s="330"/>
      <c r="L50" s="330"/>
      <c r="M50" s="330"/>
      <c r="N50" s="330"/>
      <c r="O50" s="330"/>
      <c r="P50" s="330"/>
      <c r="Q50" s="330"/>
      <c r="R50" s="331"/>
      <c r="S50" s="182"/>
      <c r="T50" s="173">
        <v>0.15000000000000099</v>
      </c>
      <c r="U50" s="143"/>
      <c r="V50" s="143"/>
    </row>
    <row r="51" spans="3:28" ht="12" customHeight="1" x14ac:dyDescent="0.2">
      <c r="C51" s="140"/>
      <c r="D51" s="140"/>
      <c r="E51" s="332"/>
      <c r="F51" s="333"/>
      <c r="G51" s="333"/>
      <c r="H51" s="333"/>
      <c r="I51" s="333"/>
      <c r="J51" s="333"/>
      <c r="K51" s="333"/>
      <c r="L51" s="333"/>
      <c r="M51" s="333"/>
      <c r="N51" s="333"/>
      <c r="O51" s="333"/>
      <c r="P51" s="333"/>
      <c r="Q51" s="333"/>
      <c r="R51" s="334"/>
      <c r="S51" s="182"/>
      <c r="T51" s="173">
        <v>0.2</v>
      </c>
      <c r="U51" s="143"/>
      <c r="V51" s="143"/>
      <c r="W51" s="157"/>
      <c r="X51" s="157"/>
      <c r="Z51" s="157"/>
      <c r="AA51" s="157"/>
      <c r="AB51" s="157"/>
    </row>
    <row r="52" spans="3:28" ht="12" customHeight="1" x14ac:dyDescent="0.2">
      <c r="C52" s="140"/>
      <c r="D52" s="140"/>
      <c r="E52" s="168"/>
      <c r="F52" s="169"/>
      <c r="G52" s="169"/>
      <c r="H52" s="169"/>
      <c r="I52" s="169"/>
      <c r="J52" s="169"/>
      <c r="K52" s="169"/>
      <c r="L52" s="169"/>
      <c r="M52" s="169"/>
      <c r="N52" s="169"/>
      <c r="O52" s="169"/>
      <c r="P52" s="169"/>
      <c r="Q52" s="169"/>
      <c r="R52" s="170"/>
      <c r="S52" s="169"/>
      <c r="T52" s="173">
        <v>0.25</v>
      </c>
      <c r="U52" s="169"/>
      <c r="V52" s="169"/>
    </row>
    <row r="53" spans="3:28" ht="12" customHeight="1" x14ac:dyDescent="0.2">
      <c r="C53" s="140"/>
      <c r="D53" s="140"/>
      <c r="E53" s="324" t="s">
        <v>127</v>
      </c>
      <c r="F53" s="324"/>
      <c r="G53" s="324"/>
      <c r="H53" s="324"/>
      <c r="I53" s="324"/>
      <c r="J53" s="324"/>
      <c r="K53" s="324"/>
      <c r="L53" s="324"/>
      <c r="M53" s="324"/>
      <c r="N53" s="324"/>
      <c r="O53" s="324"/>
      <c r="P53" s="169"/>
      <c r="Q53" s="169"/>
      <c r="R53" s="170"/>
      <c r="S53" s="169"/>
      <c r="T53" s="173">
        <v>0.3</v>
      </c>
      <c r="U53" s="169"/>
      <c r="V53" s="169"/>
    </row>
    <row r="54" spans="3:28" ht="12" customHeight="1" x14ac:dyDescent="0.2">
      <c r="C54" s="140"/>
      <c r="D54" s="140"/>
      <c r="E54" s="324"/>
      <c r="F54" s="324"/>
      <c r="G54" s="324"/>
      <c r="H54" s="324"/>
      <c r="I54" s="324"/>
      <c r="J54" s="324"/>
      <c r="K54" s="324"/>
      <c r="L54" s="324"/>
      <c r="M54" s="324"/>
      <c r="N54" s="324"/>
      <c r="O54" s="324"/>
      <c r="P54" s="169"/>
      <c r="Q54" s="169"/>
      <c r="R54" s="170"/>
      <c r="S54" s="169"/>
      <c r="T54" s="173">
        <v>0.35</v>
      </c>
      <c r="U54" s="169"/>
      <c r="V54" s="169"/>
      <c r="W54" s="145"/>
      <c r="X54" s="145"/>
      <c r="Z54" s="145"/>
      <c r="AA54" s="145"/>
      <c r="AB54" s="145"/>
    </row>
    <row r="55" spans="3:28" ht="12" customHeight="1" x14ac:dyDescent="0.2">
      <c r="C55" s="140"/>
      <c r="D55" s="140"/>
      <c r="E55" s="324"/>
      <c r="F55" s="324"/>
      <c r="G55" s="324"/>
      <c r="H55" s="324"/>
      <c r="I55" s="324"/>
      <c r="J55" s="324"/>
      <c r="K55" s="324"/>
      <c r="L55" s="324"/>
      <c r="M55" s="324"/>
      <c r="N55" s="324"/>
      <c r="O55" s="324"/>
      <c r="P55" s="169"/>
      <c r="Q55" s="169"/>
      <c r="R55" s="170"/>
      <c r="S55" s="169"/>
      <c r="T55" s="173">
        <v>0.4</v>
      </c>
      <c r="U55" s="169"/>
      <c r="V55" s="169"/>
    </row>
    <row r="56" spans="3:28" ht="12" customHeight="1" x14ac:dyDescent="0.2">
      <c r="C56" s="140"/>
      <c r="D56" s="140"/>
      <c r="E56" s="324"/>
      <c r="F56" s="324"/>
      <c r="G56" s="324"/>
      <c r="H56" s="324"/>
      <c r="I56" s="324"/>
      <c r="J56" s="324"/>
      <c r="K56" s="324"/>
      <c r="L56" s="324"/>
      <c r="M56" s="324"/>
      <c r="N56" s="324"/>
      <c r="O56" s="324"/>
      <c r="P56" s="145"/>
      <c r="Q56" s="145"/>
      <c r="S56" s="145"/>
      <c r="T56" s="173">
        <v>0.45</v>
      </c>
      <c r="U56" s="145"/>
      <c r="V56" s="145"/>
    </row>
    <row r="57" spans="3:28" ht="12" customHeight="1" x14ac:dyDescent="0.2">
      <c r="C57" s="140"/>
      <c r="D57" s="140"/>
      <c r="E57" s="324"/>
      <c r="F57" s="324"/>
      <c r="G57" s="324"/>
      <c r="H57" s="324"/>
      <c r="I57" s="324"/>
      <c r="J57" s="324"/>
      <c r="K57" s="324"/>
      <c r="L57" s="324"/>
      <c r="M57" s="324"/>
      <c r="N57" s="324"/>
      <c r="O57" s="324"/>
      <c r="P57" s="145"/>
      <c r="Q57" s="145"/>
      <c r="S57" s="145"/>
      <c r="T57" s="173">
        <v>0.5</v>
      </c>
      <c r="U57" s="145"/>
      <c r="V57" s="145"/>
    </row>
    <row r="58" spans="3:28" ht="12" customHeight="1" x14ac:dyDescent="0.2">
      <c r="C58" s="140"/>
      <c r="D58" s="140"/>
      <c r="E58" s="143"/>
      <c r="G58" s="171"/>
      <c r="H58" s="171"/>
      <c r="I58" s="171"/>
      <c r="J58" s="171"/>
      <c r="T58" s="172">
        <v>0.55000000000000004</v>
      </c>
    </row>
    <row r="59" spans="3:28" ht="12" customHeight="1" x14ac:dyDescent="0.2">
      <c r="C59" s="140"/>
      <c r="D59" s="140"/>
      <c r="E59" s="143" t="str">
        <f>IF($G$7&gt;=2,$S$64,"")</f>
        <v/>
      </c>
      <c r="T59" s="172">
        <v>0.6</v>
      </c>
    </row>
    <row r="60" spans="3:28" ht="12" customHeight="1" x14ac:dyDescent="0.2">
      <c r="C60" s="140"/>
      <c r="D60" s="140"/>
      <c r="E60" s="143"/>
      <c r="T60" s="173">
        <v>0.65</v>
      </c>
    </row>
    <row r="61" spans="3:28" ht="12" hidden="1" customHeight="1" x14ac:dyDescent="0.2">
      <c r="C61" s="140"/>
      <c r="D61" s="140"/>
      <c r="E61" s="143" t="str">
        <f>IF($G$7&gt;=2,$S$64,"")</f>
        <v/>
      </c>
      <c r="T61" s="173">
        <v>0.7</v>
      </c>
    </row>
    <row r="62" spans="3:28" ht="12" hidden="1" customHeight="1" x14ac:dyDescent="0.2">
      <c r="C62" s="151"/>
      <c r="E62" s="151"/>
      <c r="S62" s="145"/>
      <c r="T62" s="173">
        <v>0.75</v>
      </c>
      <c r="U62" s="145"/>
      <c r="V62" s="145"/>
      <c r="W62" s="145"/>
      <c r="X62" s="145"/>
      <c r="Z62" s="145"/>
      <c r="AA62" s="145"/>
      <c r="AB62" s="145"/>
    </row>
    <row r="63" spans="3:28" ht="12" hidden="1" customHeight="1" x14ac:dyDescent="0.2">
      <c r="C63" s="151"/>
      <c r="E63" s="151"/>
      <c r="N63" s="145"/>
      <c r="T63" s="173">
        <v>0.8</v>
      </c>
    </row>
    <row r="64" spans="3:28" ht="12" hidden="1" customHeight="1" x14ac:dyDescent="0.2">
      <c r="C64" s="151"/>
      <c r="E64" s="151"/>
      <c r="N64" s="145"/>
      <c r="S64" s="145"/>
      <c r="T64" s="173">
        <v>0.85</v>
      </c>
    </row>
    <row r="65" spans="3:27" ht="12" hidden="1" customHeight="1" x14ac:dyDescent="0.2">
      <c r="C65" s="151"/>
      <c r="E65" s="151"/>
      <c r="N65" s="145"/>
      <c r="T65" s="173">
        <v>0.9</v>
      </c>
    </row>
    <row r="66" spans="3:27" ht="12" hidden="1" customHeight="1" x14ac:dyDescent="0.2">
      <c r="C66" s="151"/>
      <c r="E66" s="151"/>
      <c r="N66" s="145"/>
      <c r="R66" s="140"/>
      <c r="S66" s="143"/>
      <c r="T66" s="173">
        <v>0.95</v>
      </c>
    </row>
    <row r="67" spans="3:27" ht="12" hidden="1" customHeight="1" x14ac:dyDescent="0.2">
      <c r="C67" s="174"/>
      <c r="D67" s="195"/>
      <c r="E67" s="175"/>
      <c r="F67" s="174"/>
      <c r="G67" s="199"/>
      <c r="H67" s="199"/>
      <c r="I67" s="199"/>
      <c r="J67" s="199"/>
      <c r="K67" s="199"/>
      <c r="L67" s="199"/>
      <c r="M67" s="199"/>
      <c r="N67" s="145"/>
      <c r="R67" s="140"/>
      <c r="S67" s="145"/>
      <c r="T67" s="173">
        <v>1</v>
      </c>
    </row>
    <row r="68" spans="3:27" ht="12" hidden="1" customHeight="1" x14ac:dyDescent="0.2">
      <c r="C68" s="151"/>
      <c r="E68" s="151"/>
      <c r="R68" s="140"/>
      <c r="S68" s="145"/>
    </row>
    <row r="69" spans="3:27" ht="12" hidden="1" customHeight="1" x14ac:dyDescent="0.2">
      <c r="C69" s="151"/>
      <c r="E69" s="151"/>
      <c r="R69" s="140"/>
      <c r="S69" s="145"/>
    </row>
    <row r="70" spans="3:27" ht="12" hidden="1" customHeight="1" x14ac:dyDescent="0.2">
      <c r="C70" s="151"/>
      <c r="E70" s="151"/>
      <c r="R70" s="140"/>
      <c r="S70" s="145"/>
    </row>
    <row r="71" spans="3:27" ht="12" hidden="1" customHeight="1" x14ac:dyDescent="0.2">
      <c r="C71" s="140"/>
      <c r="D71" s="140"/>
      <c r="E71" s="143" t="str">
        <f>IF($G$7&gt;=2,$S$64,"")</f>
        <v/>
      </c>
      <c r="R71" s="140"/>
      <c r="S71" s="145"/>
    </row>
    <row r="72" spans="3:27" ht="12" hidden="1" customHeight="1" x14ac:dyDescent="0.2">
      <c r="C72" s="140"/>
      <c r="D72" s="140"/>
      <c r="E72" s="143"/>
      <c r="R72" s="140"/>
      <c r="S72" s="145"/>
    </row>
    <row r="73" spans="3:27" ht="12" hidden="1" customHeight="1" x14ac:dyDescent="0.2">
      <c r="C73" s="140"/>
      <c r="D73" s="140"/>
      <c r="E73" s="143" t="str">
        <f>IF($G$7&gt;=2,$S$64,"")</f>
        <v/>
      </c>
      <c r="R73" s="140"/>
      <c r="S73" s="145"/>
    </row>
    <row r="74" spans="3:27" ht="12" hidden="1" customHeight="1" x14ac:dyDescent="0.2">
      <c r="C74" s="140"/>
      <c r="D74" s="140"/>
      <c r="E74" s="143"/>
      <c r="R74" s="140"/>
      <c r="S74" s="145"/>
    </row>
    <row r="75" spans="3:27" ht="12" hidden="1" customHeight="1" x14ac:dyDescent="0.2">
      <c r="C75" s="140"/>
      <c r="D75" s="140"/>
      <c r="E75" s="143" t="str">
        <f>IF($G$7&gt;=2,$S$64,"")</f>
        <v/>
      </c>
      <c r="R75" s="140"/>
      <c r="S75" s="145"/>
    </row>
    <row r="76" spans="3:27" ht="12" hidden="1" customHeight="1" x14ac:dyDescent="0.2">
      <c r="C76" s="140"/>
      <c r="D76" s="140"/>
      <c r="E76" s="143"/>
      <c r="R76" s="140"/>
      <c r="S76" s="145"/>
    </row>
    <row r="77" spans="3:27" ht="12" hidden="1" customHeight="1" x14ac:dyDescent="0.2">
      <c r="C77" s="140"/>
      <c r="D77" s="140"/>
      <c r="E77" s="143" t="str">
        <f>IF($G$7&gt;=2,$S$64,"")</f>
        <v/>
      </c>
      <c r="R77" s="140"/>
      <c r="S77" s="145"/>
    </row>
    <row r="78" spans="3:27" ht="12" hidden="1" customHeight="1" x14ac:dyDescent="0.2">
      <c r="C78" s="140"/>
      <c r="D78" s="140"/>
      <c r="E78" s="143"/>
      <c r="R78" s="140"/>
      <c r="S78" s="145"/>
    </row>
    <row r="79" spans="3:27" ht="12" hidden="1" customHeight="1" x14ac:dyDescent="0.2">
      <c r="C79" s="140"/>
      <c r="D79" s="140"/>
      <c r="E79" s="143" t="str">
        <f>IF($G$7&gt;=2,$S$64,"")</f>
        <v/>
      </c>
      <c r="R79" s="140"/>
      <c r="S79" s="145"/>
      <c r="Z79" s="318"/>
      <c r="AA79" s="318"/>
    </row>
    <row r="80" spans="3:27" ht="12" hidden="1" customHeight="1" x14ac:dyDescent="0.2">
      <c r="C80" s="140"/>
      <c r="D80" s="140"/>
      <c r="E80" s="143"/>
      <c r="R80" s="140"/>
      <c r="S80" s="145"/>
      <c r="Z80" s="318"/>
      <c r="AA80" s="318"/>
    </row>
    <row r="81" spans="3:27" ht="12" hidden="1" customHeight="1" x14ac:dyDescent="0.2">
      <c r="C81" s="140"/>
      <c r="D81" s="140"/>
      <c r="E81" s="143" t="str">
        <f>IF($G$7&gt;=2,$S$64,"")</f>
        <v/>
      </c>
      <c r="R81" s="145"/>
      <c r="S81" s="145"/>
      <c r="Z81" s="318"/>
      <c r="AA81" s="318"/>
    </row>
    <row r="82" spans="3:27" ht="12" hidden="1" customHeight="1" x14ac:dyDescent="0.2">
      <c r="C82" s="140"/>
      <c r="D82" s="140"/>
      <c r="E82" s="143"/>
      <c r="Z82" s="318"/>
      <c r="AA82" s="318"/>
    </row>
    <row r="83" spans="3:27" ht="12" hidden="1" customHeight="1" x14ac:dyDescent="0.2">
      <c r="C83" s="140"/>
      <c r="D83" s="140"/>
      <c r="E83" s="143" t="str">
        <f>IF($G$7&gt;=2,$S$64,"")</f>
        <v/>
      </c>
      <c r="Y83" s="146" t="s">
        <v>4</v>
      </c>
      <c r="Z83" s="146" t="s">
        <v>111</v>
      </c>
      <c r="AA83" s="146" t="s">
        <v>105</v>
      </c>
    </row>
    <row r="84" spans="3:27" ht="12" hidden="1" customHeight="1" x14ac:dyDescent="0.2">
      <c r="C84" s="140"/>
      <c r="D84" s="140"/>
      <c r="E84" s="143"/>
      <c r="Y84" s="146" t="s">
        <v>21</v>
      </c>
      <c r="Z84" s="176">
        <f>G17</f>
        <v>0</v>
      </c>
      <c r="AA84" s="176" t="str">
        <f>IF(I17&gt;0,I17,0)</f>
        <v/>
      </c>
    </row>
    <row r="85" spans="3:27" ht="12" hidden="1" customHeight="1" x14ac:dyDescent="0.2">
      <c r="C85" s="140"/>
      <c r="D85" s="140"/>
      <c r="E85" s="143" t="str">
        <f>IF($G$7&gt;=2,$S$64,"")</f>
        <v/>
      </c>
      <c r="Y85" s="146" t="s">
        <v>22</v>
      </c>
      <c r="Z85" s="176">
        <f>G19</f>
        <v>0</v>
      </c>
      <c r="AA85" s="176" t="str">
        <f>IF(I19&gt;0,I19,0)</f>
        <v/>
      </c>
    </row>
    <row r="86" spans="3:27" ht="12" hidden="1" customHeight="1" x14ac:dyDescent="0.2">
      <c r="C86" s="140"/>
      <c r="D86" s="140"/>
      <c r="E86" s="143"/>
      <c r="Y86" s="146" t="s">
        <v>23</v>
      </c>
      <c r="Z86" s="176">
        <f>G21</f>
        <v>0</v>
      </c>
      <c r="AA86" s="176" t="str">
        <f>IF(I21&gt;0,I21,0)</f>
        <v/>
      </c>
    </row>
    <row r="87" spans="3:27" ht="12" hidden="1" customHeight="1" x14ac:dyDescent="0.2">
      <c r="C87" s="140"/>
      <c r="D87" s="140"/>
      <c r="E87" s="143" t="str">
        <f>IF($G$7&gt;=2,$S$64,"")</f>
        <v/>
      </c>
      <c r="Y87" s="146" t="s">
        <v>24</v>
      </c>
      <c r="Z87" s="176">
        <f>G23</f>
        <v>0</v>
      </c>
      <c r="AA87" s="176" t="str">
        <f>IF(I23&gt;0,I23,0)</f>
        <v/>
      </c>
    </row>
    <row r="88" spans="3:27" ht="12" hidden="1" customHeight="1" x14ac:dyDescent="0.2">
      <c r="C88" s="140"/>
      <c r="D88" s="140"/>
      <c r="E88" s="143"/>
      <c r="Y88" s="146" t="s">
        <v>25</v>
      </c>
      <c r="Z88" s="176">
        <f>G25</f>
        <v>0</v>
      </c>
      <c r="AA88" s="176" t="str">
        <f>IF(I25&gt;0,I25,0)</f>
        <v/>
      </c>
    </row>
    <row r="89" spans="3:27" ht="12" hidden="1" customHeight="1" x14ac:dyDescent="0.2">
      <c r="C89" s="140"/>
      <c r="D89" s="140"/>
      <c r="E89" s="143" t="str">
        <f>IF($G$7&gt;=2,$S$64,"")</f>
        <v/>
      </c>
      <c r="Y89" s="146" t="s">
        <v>0</v>
      </c>
      <c r="Z89" s="176">
        <f>G27</f>
        <v>0</v>
      </c>
      <c r="AA89" s="176" t="str">
        <f>IF(I27&gt;0,I27,0)</f>
        <v/>
      </c>
    </row>
    <row r="90" spans="3:27" ht="12" hidden="1" customHeight="1" x14ac:dyDescent="0.2">
      <c r="C90" s="140"/>
      <c r="D90" s="140"/>
      <c r="E90" s="143"/>
      <c r="Y90" s="146" t="s">
        <v>1</v>
      </c>
      <c r="Z90" s="176">
        <f>G29</f>
        <v>0</v>
      </c>
      <c r="AA90" s="176" t="str">
        <f>IF(I29&gt;0,I29,0)</f>
        <v/>
      </c>
    </row>
    <row r="91" spans="3:27" ht="12" hidden="1" customHeight="1" x14ac:dyDescent="0.2">
      <c r="C91" s="140"/>
      <c r="D91" s="140"/>
      <c r="E91" s="143" t="str">
        <f>IF($G$7&gt;=2,$S$64,"")</f>
        <v/>
      </c>
      <c r="Y91" s="146" t="s">
        <v>2</v>
      </c>
      <c r="Z91" s="176">
        <f>G31</f>
        <v>0</v>
      </c>
      <c r="AA91" s="176" t="str">
        <f>IF(I31&gt;0,I31,0)</f>
        <v/>
      </c>
    </row>
    <row r="92" spans="3:27" ht="12" hidden="1" customHeight="1" x14ac:dyDescent="0.2">
      <c r="C92" s="140"/>
      <c r="D92" s="140"/>
      <c r="E92" s="143"/>
      <c r="Y92" s="146" t="s">
        <v>3</v>
      </c>
      <c r="Z92" s="176">
        <f>G33</f>
        <v>0</v>
      </c>
      <c r="AA92" s="176" t="str">
        <f>IF(I33&gt;0,I33,0)</f>
        <v/>
      </c>
    </row>
    <row r="93" spans="3:27" ht="12" hidden="1" customHeight="1" x14ac:dyDescent="0.2">
      <c r="C93" s="140"/>
      <c r="D93" s="140"/>
      <c r="E93" s="143" t="str">
        <f>IF($G$7&gt;=2,$S$64,"")</f>
        <v/>
      </c>
      <c r="Y93" s="146" t="s">
        <v>26</v>
      </c>
      <c r="Z93" s="176">
        <f>G35</f>
        <v>0</v>
      </c>
      <c r="AA93" s="176" t="str">
        <f>IF(I35&gt;0,I35,0)</f>
        <v/>
      </c>
    </row>
    <row r="94" spans="3:27" ht="12" hidden="1" customHeight="1" x14ac:dyDescent="0.2">
      <c r="U94" s="151">
        <v>1</v>
      </c>
      <c r="Y94" s="146" t="s">
        <v>27</v>
      </c>
      <c r="Z94" s="176">
        <f>G37</f>
        <v>0</v>
      </c>
      <c r="AA94" s="176" t="str">
        <f>IF(I37&gt;0,I37,0)</f>
        <v/>
      </c>
    </row>
    <row r="95" spans="3:27" ht="12" hidden="1" customHeight="1" x14ac:dyDescent="0.2">
      <c r="U95" s="151">
        <v>0</v>
      </c>
      <c r="Y95" s="146" t="s">
        <v>28</v>
      </c>
      <c r="Z95" s="176">
        <f>G39</f>
        <v>0</v>
      </c>
      <c r="AA95" s="176" t="str">
        <f>IF(I39&gt;0,I39,0)</f>
        <v/>
      </c>
    </row>
    <row r="96" spans="3:27" ht="12" hidden="1" customHeight="1" x14ac:dyDescent="0.2">
      <c r="U96" s="151">
        <v>2.75</v>
      </c>
    </row>
    <row r="97" spans="5:12" ht="12" hidden="1" customHeight="1" x14ac:dyDescent="0.2"/>
    <row r="98" spans="5:12" ht="12" hidden="1" customHeight="1" x14ac:dyDescent="0.2"/>
    <row r="99" spans="5:12" ht="12" hidden="1" customHeight="1" x14ac:dyDescent="0.2"/>
    <row r="100" spans="5:12" ht="12" hidden="1" customHeight="1" x14ac:dyDescent="0.2">
      <c r="F100" s="151" t="s">
        <v>84</v>
      </c>
    </row>
    <row r="101" spans="5:12" ht="12" hidden="1" customHeight="1" x14ac:dyDescent="0.2"/>
    <row r="102" spans="5:12" ht="12" hidden="1" customHeight="1" x14ac:dyDescent="0.2"/>
    <row r="103" spans="5:12" ht="12" hidden="1" customHeight="1" x14ac:dyDescent="0.2"/>
    <row r="104" spans="5:12" ht="12" hidden="1" customHeight="1" x14ac:dyDescent="0.2"/>
    <row r="105" spans="5:12" ht="12" hidden="1" customHeight="1" x14ac:dyDescent="0.2"/>
    <row r="106" spans="5:12" ht="12" hidden="1" customHeight="1" x14ac:dyDescent="0.2">
      <c r="E106" s="177" t="s">
        <v>97</v>
      </c>
      <c r="G106" s="178">
        <f>G7</f>
        <v>1</v>
      </c>
      <c r="I106" s="147"/>
      <c r="K106" s="179"/>
      <c r="L106" s="179"/>
    </row>
    <row r="107" spans="5:12" ht="12" hidden="1" customHeight="1" x14ac:dyDescent="0.2">
      <c r="I107" s="147"/>
      <c r="K107" s="179"/>
      <c r="L107" s="179"/>
    </row>
    <row r="108" spans="5:12" ht="12" hidden="1" customHeight="1" x14ac:dyDescent="0.2">
      <c r="I108" s="147"/>
      <c r="K108" s="179"/>
      <c r="L108" s="179"/>
    </row>
    <row r="109" spans="5:12" ht="12" hidden="1" customHeight="1" x14ac:dyDescent="0.2">
      <c r="I109" s="147"/>
      <c r="K109" s="179"/>
      <c r="L109" s="179"/>
    </row>
    <row r="110" spans="5:12" ht="12" hidden="1" customHeight="1" x14ac:dyDescent="0.2">
      <c r="I110" s="147"/>
      <c r="K110" s="179"/>
      <c r="L110" s="179"/>
    </row>
    <row r="111" spans="5:12" ht="12" hidden="1" customHeight="1" x14ac:dyDescent="0.2">
      <c r="I111" s="147"/>
      <c r="K111" s="179"/>
      <c r="L111" s="179"/>
    </row>
    <row r="112" spans="5:12" ht="12" hidden="1" customHeight="1" x14ac:dyDescent="0.2">
      <c r="I112" s="147"/>
      <c r="K112" s="179"/>
      <c r="L112" s="179"/>
    </row>
    <row r="113" spans="9:12" ht="12" hidden="1" customHeight="1" x14ac:dyDescent="0.2">
      <c r="I113" s="147"/>
      <c r="K113" s="179"/>
      <c r="L113" s="179"/>
    </row>
    <row r="114" spans="9:12" ht="12" hidden="1" customHeight="1" x14ac:dyDescent="0.2">
      <c r="I114" s="147"/>
      <c r="K114" s="179"/>
      <c r="L114" s="179"/>
    </row>
    <row r="115" spans="9:12" ht="12" hidden="1" customHeight="1" x14ac:dyDescent="0.2">
      <c r="I115" s="147"/>
      <c r="K115" s="179"/>
      <c r="L115" s="179"/>
    </row>
    <row r="116" spans="9:12" ht="12" hidden="1" customHeight="1" x14ac:dyDescent="0.2">
      <c r="I116" s="147"/>
      <c r="K116" s="179"/>
      <c r="L116" s="179"/>
    </row>
    <row r="117" spans="9:12" ht="12" hidden="1" customHeight="1" x14ac:dyDescent="0.2">
      <c r="I117" s="147"/>
      <c r="K117" s="179"/>
      <c r="L117" s="179"/>
    </row>
    <row r="118" spans="9:12" ht="12" hidden="1" customHeight="1" x14ac:dyDescent="0.2">
      <c r="I118" s="147"/>
    </row>
    <row r="119" spans="9:12" ht="12" hidden="1" customHeight="1" x14ac:dyDescent="0.2">
      <c r="I119" s="147"/>
    </row>
    <row r="120" spans="9:12" ht="12" hidden="1" customHeight="1" x14ac:dyDescent="0.2">
      <c r="I120" s="147"/>
    </row>
    <row r="121" spans="9:12" ht="12" hidden="1" customHeight="1" x14ac:dyDescent="0.2">
      <c r="I121" s="147"/>
    </row>
    <row r="122" spans="9:12" ht="12" hidden="1" customHeight="1" x14ac:dyDescent="0.2">
      <c r="I122" s="147"/>
    </row>
    <row r="123" spans="9:12" ht="12" hidden="1" customHeight="1" x14ac:dyDescent="0.2">
      <c r="I123" s="147"/>
    </row>
    <row r="124" spans="9:12" ht="12" hidden="1" customHeight="1" x14ac:dyDescent="0.2">
      <c r="I124" s="147"/>
    </row>
    <row r="125" spans="9:12" ht="12" hidden="1" customHeight="1" x14ac:dyDescent="0.2">
      <c r="I125" s="147"/>
    </row>
    <row r="126" spans="9:12" ht="12" hidden="1" customHeight="1" x14ac:dyDescent="0.2">
      <c r="I126" s="147"/>
    </row>
    <row r="127" spans="9:12" ht="12" hidden="1" customHeight="1" x14ac:dyDescent="0.2">
      <c r="I127" s="147"/>
    </row>
    <row r="128" spans="9:12" ht="12" hidden="1" customHeight="1" x14ac:dyDescent="0.2">
      <c r="I128" s="147"/>
    </row>
  </sheetData>
  <sheetProtection password="CC78" sheet="1" objects="1" scenarios="1" selectLockedCells="1"/>
  <customSheetViews>
    <customSheetView guid="{FE60B2A6-1C61-47EA-82B2-9DE22C5F1C32}" showGridLines="0" hiddenColumns="1" topLeftCell="B1">
      <selection activeCell="C1" sqref="C1:M2"/>
      <pageMargins left="0.7" right="0.7" top="0.75" bottom="0.75" header="0.3" footer="0.3"/>
      <pageSetup paperSize="9" orientation="portrait" verticalDpi="0" r:id="rId1"/>
    </customSheetView>
  </customSheetViews>
  <mergeCells count="15">
    <mergeCell ref="Z79:Z82"/>
    <mergeCell ref="AA79:AA82"/>
    <mergeCell ref="E53:O57"/>
    <mergeCell ref="C5:E5"/>
    <mergeCell ref="C7:E7"/>
    <mergeCell ref="M11:M14"/>
    <mergeCell ref="E46:R51"/>
    <mergeCell ref="E45:R45"/>
    <mergeCell ref="C1:K2"/>
    <mergeCell ref="G11:G14"/>
    <mergeCell ref="C3:E3"/>
    <mergeCell ref="E11:E14"/>
    <mergeCell ref="I11:I14"/>
    <mergeCell ref="K11:K14"/>
    <mergeCell ref="C11:C14"/>
  </mergeCells>
  <dataValidations xWindow="292" yWindow="286" count="7">
    <dataValidation type="whole" operator="greaterThanOrEqual" allowBlank="1" showInputMessage="1" showErrorMessage="1" error="The meter read must be greater than or equal to the last month's meter read. For help call 7424 3753._x000a__x000a_" sqref="E17">
      <formula1>E15</formula1>
    </dataValidation>
    <dataValidation type="whole" operator="greaterThanOrEqual" allowBlank="1" showErrorMessage="1" error="The meter read must be greater than or equal to the last month's meter read. For help call 7424 3753._x000a__x000a__x000a_" prompt="_x000a_" sqref="E23">
      <formula1>E21</formula1>
    </dataValidation>
    <dataValidation type="whole" operator="greaterThanOrEqual" showInputMessage="1" showErrorMessage="1" error="The meter read must be greater than or equal to the last month's meter read. For help call 7424 3753._x000a_" sqref="E19">
      <formula1>E17</formula1>
    </dataValidation>
    <dataValidation type="whole" operator="greaterThanOrEqual" allowBlank="1" showInputMessage="1" showErrorMessage="1" error="The meter read must be greater than or equal to the last month's meter read. For help call 7424 3753._x000a_" sqref="E21 E25 E27 E29 E31 E33 E35 E37 E39">
      <formula1>E19</formula1>
    </dataValidation>
    <dataValidation type="list" allowBlank="1" showInputMessage="1" showErrorMessage="1" prompt="If your water meter also supplies other assets (e.g. toilet blocks, buildings etc.) select the percentage that is used for irrigation only over a single year. " sqref="G7">
      <formula1>$T$47:$T$67</formula1>
    </dataValidation>
    <dataValidation type="whole" operator="greaterThanOrEqual" allowBlank="1" showInputMessage="1" showErrorMessage="1" error="You need to enter meter readings for every month including a start read for the table to populate correctly." prompt="Enter the first meter read and then progressively enter the end of monthly reads._x000a_" sqref="E15">
      <formula1>0</formula1>
    </dataValidation>
    <dataValidation allowBlank="1" showInputMessage="1" showErrorMessage="1" promptTitle="Blr" prompt="Insert the base irrigation requirement for each month in the white cells. This can be found on your IPOS permit or calculated using the Irrigation calculator in the second worksheet." sqref="G17"/>
  </dataValidations>
  <pageMargins left="0.70866141732283472" right="0.70866141732283472" top="0.74803149606299213" bottom="0.74803149606299213" header="0.31496062992125984" footer="0.31496062992125984"/>
  <pageSetup paperSize="9" orientation="landscape" verticalDpi="0" r:id="rId2"/>
  <drawing r:id="rId3"/>
  <pictur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128"/>
  <sheetViews>
    <sheetView showGridLines="0" showRowColHeaders="0" topLeftCell="B1" zoomScaleNormal="100" workbookViewId="0">
      <selection activeCell="E15" sqref="E15"/>
    </sheetView>
  </sheetViews>
  <sheetFormatPr defaultColWidth="0" defaultRowHeight="12" customHeight="1" zeroHeight="1" x14ac:dyDescent="0.2"/>
  <cols>
    <col min="1" max="1" width="9.140625" style="18" hidden="1" customWidth="1"/>
    <col min="2" max="2" width="2" style="18" customWidth="1"/>
    <col min="3" max="3" width="14.7109375" style="7" customWidth="1"/>
    <col min="4" max="4" width="0.5703125" style="18" customWidth="1"/>
    <col min="5" max="5" width="14.7109375" style="205" customWidth="1"/>
    <col min="6" max="6" width="0.5703125" style="18" customWidth="1"/>
    <col min="7" max="7" width="14.7109375" style="18" customWidth="1"/>
    <col min="8" max="8" width="0.5703125" style="18" customWidth="1"/>
    <col min="9" max="9" width="14.7109375" style="18" customWidth="1"/>
    <col min="10" max="10" width="0.5703125" style="18" customWidth="1"/>
    <col min="11" max="11" width="14.7109375" style="18" customWidth="1"/>
    <col min="12" max="12" width="0.5703125" style="18" customWidth="1"/>
    <col min="13" max="19" width="14.7109375" style="18" customWidth="1"/>
    <col min="20" max="16384" width="14.7109375" style="18" hidden="1"/>
  </cols>
  <sheetData>
    <row r="1" spans="2:13" ht="12" customHeight="1" x14ac:dyDescent="0.2">
      <c r="C1" s="317" t="s">
        <v>106</v>
      </c>
      <c r="D1" s="317"/>
      <c r="E1" s="317"/>
      <c r="F1" s="317"/>
      <c r="G1" s="317"/>
      <c r="H1" s="317"/>
      <c r="I1" s="317"/>
      <c r="J1" s="317"/>
      <c r="K1" s="317"/>
    </row>
    <row r="2" spans="2:13" ht="18" customHeight="1" x14ac:dyDescent="0.2">
      <c r="C2" s="317"/>
      <c r="D2" s="317"/>
      <c r="E2" s="317"/>
      <c r="F2" s="317"/>
      <c r="G2" s="317"/>
      <c r="H2" s="317"/>
      <c r="I2" s="317"/>
      <c r="J2" s="317"/>
      <c r="K2" s="317"/>
    </row>
    <row r="3" spans="2:13" ht="12" customHeight="1" x14ac:dyDescent="0.2">
      <c r="C3" s="183"/>
      <c r="D3" s="183"/>
      <c r="E3" s="196" t="s">
        <v>126</v>
      </c>
      <c r="F3" s="183"/>
      <c r="G3" s="218"/>
      <c r="H3" s="183"/>
      <c r="I3" s="183"/>
      <c r="J3" s="183"/>
      <c r="K3" s="183"/>
    </row>
    <row r="4" spans="2:13" ht="5.0999999999999996" customHeight="1" x14ac:dyDescent="0.2"/>
    <row r="5" spans="2:13" ht="12" customHeight="1" x14ac:dyDescent="0.2">
      <c r="C5" s="346" t="s">
        <v>92</v>
      </c>
      <c r="D5" s="346"/>
      <c r="E5" s="346"/>
      <c r="F5" s="200"/>
      <c r="G5" s="218"/>
    </row>
    <row r="6" spans="2:13" s="7" customFormat="1" ht="5.0999999999999996" customHeight="1" x14ac:dyDescent="0.2">
      <c r="C6" s="200"/>
      <c r="D6" s="200"/>
      <c r="E6" s="43"/>
      <c r="F6" s="200"/>
    </row>
    <row r="7" spans="2:13" ht="12" customHeight="1" x14ac:dyDescent="0.2">
      <c r="C7" s="347" t="s">
        <v>87</v>
      </c>
      <c r="D7" s="347"/>
      <c r="E7" s="347"/>
      <c r="F7" s="201"/>
      <c r="G7" s="219">
        <v>1</v>
      </c>
    </row>
    <row r="8" spans="2:13" ht="5.0999999999999996" customHeight="1" x14ac:dyDescent="0.2">
      <c r="C8" s="201"/>
      <c r="D8" s="201"/>
      <c r="E8" s="201"/>
      <c r="F8" s="201"/>
      <c r="G8" s="220"/>
    </row>
    <row r="9" spans="2:13" ht="12" customHeight="1" x14ac:dyDescent="0.2">
      <c r="C9" s="201"/>
      <c r="D9" s="201"/>
      <c r="E9" s="201" t="s">
        <v>93</v>
      </c>
      <c r="F9" s="201"/>
      <c r="G9" s="221"/>
      <c r="I9" s="276"/>
    </row>
    <row r="10" spans="2:13" ht="12" customHeight="1" x14ac:dyDescent="0.2">
      <c r="B10" s="222"/>
      <c r="F10" s="51"/>
      <c r="G10" s="213"/>
      <c r="H10" s="213"/>
      <c r="I10" s="213"/>
      <c r="J10" s="213"/>
      <c r="K10" s="214"/>
    </row>
    <row r="11" spans="2:13" s="157" customFormat="1" ht="12" customHeight="1" x14ac:dyDescent="0.2">
      <c r="C11" s="323" t="s">
        <v>4</v>
      </c>
      <c r="D11" s="36"/>
      <c r="E11" s="320" t="s">
        <v>86</v>
      </c>
      <c r="F11" s="37"/>
      <c r="G11" s="318" t="s">
        <v>111</v>
      </c>
      <c r="H11" s="36"/>
      <c r="I11" s="318" t="s">
        <v>105</v>
      </c>
      <c r="J11" s="36"/>
      <c r="K11" s="318" t="s">
        <v>104</v>
      </c>
      <c r="M11" s="325" t="s">
        <v>4</v>
      </c>
    </row>
    <row r="12" spans="2:13" ht="12" customHeight="1" x14ac:dyDescent="0.2">
      <c r="B12" s="51"/>
      <c r="C12" s="323"/>
      <c r="D12" s="38"/>
      <c r="E12" s="320"/>
      <c r="F12" s="39"/>
      <c r="G12" s="318"/>
      <c r="H12" s="40"/>
      <c r="I12" s="318"/>
      <c r="J12" s="40"/>
      <c r="K12" s="318"/>
      <c r="M12" s="325"/>
    </row>
    <row r="13" spans="2:13" ht="12" customHeight="1" x14ac:dyDescent="0.2">
      <c r="C13" s="323"/>
      <c r="D13" s="200"/>
      <c r="E13" s="320"/>
      <c r="F13" s="7"/>
      <c r="G13" s="318"/>
      <c r="H13" s="40"/>
      <c r="I13" s="318"/>
      <c r="J13" s="40"/>
      <c r="K13" s="318"/>
      <c r="M13" s="325"/>
    </row>
    <row r="14" spans="2:13" ht="12" customHeight="1" x14ac:dyDescent="0.2">
      <c r="C14" s="323"/>
      <c r="D14" s="200"/>
      <c r="E14" s="348"/>
      <c r="F14" s="7"/>
      <c r="G14" s="318"/>
      <c r="H14" s="40"/>
      <c r="I14" s="318"/>
      <c r="J14" s="40"/>
      <c r="K14" s="318"/>
      <c r="M14" s="325"/>
    </row>
    <row r="15" spans="2:13" ht="12" customHeight="1" x14ac:dyDescent="0.2">
      <c r="C15" s="200" t="s">
        <v>60</v>
      </c>
      <c r="D15" s="200"/>
      <c r="E15" s="223"/>
      <c r="F15" s="7"/>
      <c r="G15" s="194"/>
      <c r="H15" s="40"/>
      <c r="I15" s="194"/>
      <c r="J15" s="40"/>
      <c r="K15" s="194"/>
      <c r="M15" s="197"/>
    </row>
    <row r="16" spans="2:13" s="7" customFormat="1" ht="5.0999999999999996" customHeight="1" x14ac:dyDescent="0.2">
      <c r="C16" s="200"/>
      <c r="D16" s="200"/>
      <c r="E16" s="224"/>
      <c r="G16" s="40"/>
      <c r="H16" s="40"/>
      <c r="I16" s="40"/>
      <c r="J16" s="40"/>
      <c r="K16" s="41"/>
    </row>
    <row r="17" spans="3:13" ht="12" customHeight="1" x14ac:dyDescent="0.2">
      <c r="C17" s="200" t="s">
        <v>62</v>
      </c>
      <c r="D17" s="200"/>
      <c r="E17" s="225"/>
      <c r="F17" s="226"/>
      <c r="G17" s="227"/>
      <c r="H17" s="9"/>
      <c r="I17" s="228" t="str">
        <f>IF(ISBLANK(E17),"",IF(ISBLANK($E$15),"Enter Start Read",(E17-E15)*$G$7))</f>
        <v/>
      </c>
      <c r="J17" s="229"/>
      <c r="K17" s="230" t="str">
        <f>IF(I17="Enter Start Read","NA",IF(I17="","",IF(I17&gt;0,I17*$G$9,IF(I17=0,""))))</f>
        <v/>
      </c>
      <c r="M17" s="42" t="s">
        <v>73</v>
      </c>
    </row>
    <row r="18" spans="3:13" ht="5.0999999999999996" customHeight="1" x14ac:dyDescent="0.2">
      <c r="C18" s="200"/>
      <c r="D18" s="200"/>
      <c r="E18" s="231"/>
      <c r="F18" s="226"/>
      <c r="G18" s="9"/>
      <c r="H18" s="9"/>
      <c r="I18" s="232"/>
      <c r="J18" s="229"/>
      <c r="K18" s="233"/>
      <c r="M18" s="42"/>
    </row>
    <row r="19" spans="3:13" ht="12" customHeight="1" x14ac:dyDescent="0.2">
      <c r="C19" s="200" t="s">
        <v>61</v>
      </c>
      <c r="D19" s="200"/>
      <c r="E19" s="225"/>
      <c r="F19" s="226"/>
      <c r="G19" s="227"/>
      <c r="H19" s="9"/>
      <c r="I19" s="228" t="str">
        <f>IF(E19="","",IF(E17&gt;0,(E19-E17)*$G$7,IF(E15&gt;0,(E19-E15)*$G$7,IF(ISBLANK(E15),"Enter Start Read",(E19-E15)*$G$7))))</f>
        <v/>
      </c>
      <c r="J19" s="229"/>
      <c r="K19" s="230" t="str">
        <f>IF(I19="Enter Start Read","NA",IF(I19="","",IF(I19&gt;0,I19*$G$9,IF(I19=0,""))))</f>
        <v/>
      </c>
      <c r="M19" s="42" t="s">
        <v>74</v>
      </c>
    </row>
    <row r="20" spans="3:13" ht="5.0999999999999996" customHeight="1" x14ac:dyDescent="0.2">
      <c r="C20" s="200"/>
      <c r="D20" s="200"/>
      <c r="E20" s="231"/>
      <c r="F20" s="226"/>
      <c r="G20" s="9"/>
      <c r="H20" s="9"/>
      <c r="I20" s="232"/>
      <c r="J20" s="229"/>
      <c r="K20" s="233"/>
      <c r="M20" s="42"/>
    </row>
    <row r="21" spans="3:13" ht="12" customHeight="1" x14ac:dyDescent="0.2">
      <c r="C21" s="200" t="s">
        <v>71</v>
      </c>
      <c r="D21" s="200"/>
      <c r="E21" s="225"/>
      <c r="F21" s="226"/>
      <c r="G21" s="227"/>
      <c r="H21" s="226"/>
      <c r="I21" s="228" t="str">
        <f>IF(E21="","",IF(E19&gt;0,(E21-E19)*$G$7,IF(E17&gt;0,(E21-E17)*$G$7,IF(ISBLANK(E15),"Enter Start Read",(E21-E15)*$G$7))))</f>
        <v/>
      </c>
      <c r="J21" s="210"/>
      <c r="K21" s="230" t="str">
        <f>IF(I21="Enter Start Read","NA",IF(I21="","",IF(I21&gt;0,I21*$G$9,IF(I21=0,""))))</f>
        <v/>
      </c>
      <c r="M21" s="42" t="s">
        <v>75</v>
      </c>
    </row>
    <row r="22" spans="3:13" ht="5.0999999999999996" customHeight="1" x14ac:dyDescent="0.2">
      <c r="C22" s="200"/>
      <c r="D22" s="200"/>
      <c r="E22" s="231"/>
      <c r="F22" s="226"/>
      <c r="G22" s="226"/>
      <c r="H22" s="226"/>
      <c r="I22" s="232"/>
      <c r="J22" s="210"/>
      <c r="K22" s="233"/>
      <c r="M22" s="42"/>
    </row>
    <row r="23" spans="3:13" ht="12" customHeight="1" x14ac:dyDescent="0.2">
      <c r="C23" s="200" t="s">
        <v>63</v>
      </c>
      <c r="D23" s="200"/>
      <c r="E23" s="225"/>
      <c r="F23" s="226"/>
      <c r="G23" s="227"/>
      <c r="H23" s="226"/>
      <c r="I23" s="228" t="str">
        <f>IF(E23="","",IF(E21&gt;0,(E23-E21)*$G$7,IF(E19&gt;0,(E23-E19)*$G$7,IF(E17&gt;0,(E23-E17)*$G$7,IF(ISBLANK(E15),"Enter Start Read",(E23-E15)*$G$7)))))</f>
        <v/>
      </c>
      <c r="J23" s="210"/>
      <c r="K23" s="230" t="str">
        <f>IF(I23="Enter Start Read","NA",IF(I23="","",IF(I23&gt;0,I23*$G$9,IF(I23=0,""))))</f>
        <v/>
      </c>
      <c r="M23" s="42" t="s">
        <v>76</v>
      </c>
    </row>
    <row r="24" spans="3:13" s="7" customFormat="1" ht="5.0999999999999996" customHeight="1" x14ac:dyDescent="0.2">
      <c r="C24" s="200"/>
      <c r="D24" s="200"/>
      <c r="E24" s="231"/>
      <c r="F24" s="226"/>
      <c r="G24" s="226"/>
      <c r="H24" s="226"/>
      <c r="I24" s="232"/>
      <c r="J24" s="210"/>
      <c r="K24" s="233"/>
      <c r="M24" s="42"/>
    </row>
    <row r="25" spans="3:13" ht="12" customHeight="1" x14ac:dyDescent="0.2">
      <c r="C25" s="200" t="s">
        <v>64</v>
      </c>
      <c r="D25" s="200"/>
      <c r="E25" s="225"/>
      <c r="F25" s="226"/>
      <c r="G25" s="227"/>
      <c r="H25" s="226"/>
      <c r="I25" s="228" t="str">
        <f>IF(E25="","",IF(E23&gt;0,(E25-E23)*$G$7,IF(E21&gt;0,(E25-E21)*$G$7,IF(E19&gt;0,(E25-E19)*$G$7,IF(E17&gt;0,(E25-E17)*$G$7,IF(ISBLANK(E15),"Enter Start Read",(E25-E15)*$G$7))))))</f>
        <v/>
      </c>
      <c r="J25" s="210"/>
      <c r="K25" s="230" t="str">
        <f>IF(I25="Enter Start Read","NA",IF(I25="","",IF(I25&gt;0,I25*$G$9,IF(I25=0,""))))</f>
        <v/>
      </c>
      <c r="M25" s="42" t="s">
        <v>77</v>
      </c>
    </row>
    <row r="26" spans="3:13" ht="5.0999999999999996" customHeight="1" x14ac:dyDescent="0.2">
      <c r="C26" s="200"/>
      <c r="D26" s="200"/>
      <c r="E26" s="231"/>
      <c r="F26" s="226"/>
      <c r="G26" s="226"/>
      <c r="H26" s="226"/>
      <c r="I26" s="232"/>
      <c r="J26" s="210"/>
      <c r="K26" s="233"/>
      <c r="M26" s="42"/>
    </row>
    <row r="27" spans="3:13" ht="12" customHeight="1" x14ac:dyDescent="0.2">
      <c r="C27" s="200" t="s">
        <v>65</v>
      </c>
      <c r="D27" s="200"/>
      <c r="E27" s="225"/>
      <c r="F27" s="226"/>
      <c r="G27" s="227"/>
      <c r="H27" s="226"/>
      <c r="I27" s="228" t="str">
        <f>IF(E27="","",IF(E25&gt;0,(E27-E25)*$G$7,IF(E23&gt;0,(E27-E23)*$G$7,IF(E21&gt;0,(E27-E21)*$G$7,IF(E19&gt;0,(E27-E19)*$G$7,IF(E17&gt;0,(E27-E17)*$G$7,IF(ISBLANK(E15),"Enter Start Read",(E27-E15)*$G$7)))))))</f>
        <v/>
      </c>
      <c r="J27" s="210"/>
      <c r="K27" s="230" t="str">
        <f>IF(I27="Enter Start Read","NA",IF(I27="","",IF(I27&gt;0,I27*$G$9,IF(I27=0,""))))</f>
        <v/>
      </c>
      <c r="M27" s="42" t="s">
        <v>78</v>
      </c>
    </row>
    <row r="28" spans="3:13" ht="5.0999999999999996" customHeight="1" x14ac:dyDescent="0.2">
      <c r="C28" s="200"/>
      <c r="D28" s="200"/>
      <c r="E28" s="231"/>
      <c r="F28" s="226"/>
      <c r="G28" s="226"/>
      <c r="H28" s="226"/>
      <c r="I28" s="232"/>
      <c r="J28" s="210"/>
      <c r="K28" s="233"/>
      <c r="M28" s="42"/>
    </row>
    <row r="29" spans="3:13" ht="12" customHeight="1" x14ac:dyDescent="0.2">
      <c r="C29" s="200" t="s">
        <v>66</v>
      </c>
      <c r="D29" s="200"/>
      <c r="E29" s="225"/>
      <c r="F29" s="226"/>
      <c r="G29" s="227"/>
      <c r="H29" s="226"/>
      <c r="I29" s="228" t="str">
        <f>IF(E29="","",IF(E27&gt;0,(E29-E27)*$G$7,IF(E25&gt;0,(E29-E25)*$G$7,IF(E23&gt;0,(E29-E23)*$G$7,IF(E21&gt;0,(E29-E21)*$G$7,IF(E19&gt;0,(E29-E19)*$G$7,IF(E17&gt;0,(E29-E15)*$G$7,IF(ISBLANK(E15),"Enter Start Read",(E29-E15)*$G$7))))))))</f>
        <v/>
      </c>
      <c r="J29" s="210"/>
      <c r="K29" s="230" t="str">
        <f>IF(I29="Enter Start Read","NA",IF(I29="","",IF(I29&gt;0,I29*$G$9,IF(I29=0,""))))</f>
        <v/>
      </c>
      <c r="M29" s="42" t="s">
        <v>79</v>
      </c>
    </row>
    <row r="30" spans="3:13" ht="5.0999999999999996" customHeight="1" x14ac:dyDescent="0.2">
      <c r="C30" s="200"/>
      <c r="D30" s="200"/>
      <c r="E30" s="231"/>
      <c r="F30" s="226"/>
      <c r="G30" s="226"/>
      <c r="H30" s="226"/>
      <c r="I30" s="232"/>
      <c r="J30" s="210"/>
      <c r="K30" s="233"/>
      <c r="M30" s="42"/>
    </row>
    <row r="31" spans="3:13" ht="12" customHeight="1" x14ac:dyDescent="0.2">
      <c r="C31" s="200" t="s">
        <v>67</v>
      </c>
      <c r="D31" s="200"/>
      <c r="E31" s="225"/>
      <c r="F31" s="226"/>
      <c r="G31" s="227"/>
      <c r="H31" s="226"/>
      <c r="I31" s="228" t="str">
        <f>IF(E31="","",IF(E29&gt;0,(E31-E29)*$G$7,IF(E27&gt;0,(E31-E27)*$G$7,IF(E25&gt;0,(E31-E25)*$G$7,IF(E23&gt;0,(E31-E23)*$G$7,IF(E21&gt;0,(E31-E21)*$G$7,IF(E19&gt;0,(E31-E17)*$G$7,IF(E17&gt;0,(E31-E17)*$G$7,IF(ISBLANK(E15),"Enter Start Read",(E31-E15)*$G$7)))))))))</f>
        <v/>
      </c>
      <c r="J31" s="210"/>
      <c r="K31" s="230" t="str">
        <f>IF(I31="Enter Start Read","NA",IF(I31="","",IF(I31&gt;0,I31*$G$9,IF(I31=0,""))))</f>
        <v/>
      </c>
      <c r="M31" s="42" t="s">
        <v>80</v>
      </c>
    </row>
    <row r="32" spans="3:13" ht="5.0999999999999996" customHeight="1" x14ac:dyDescent="0.2">
      <c r="C32" s="200"/>
      <c r="D32" s="200"/>
      <c r="E32" s="231"/>
      <c r="F32" s="226"/>
      <c r="G32" s="226"/>
      <c r="H32" s="226"/>
      <c r="I32" s="232"/>
      <c r="J32" s="210"/>
      <c r="K32" s="233"/>
      <c r="M32" s="42"/>
    </row>
    <row r="33" spans="3:21" ht="12" customHeight="1" x14ac:dyDescent="0.2">
      <c r="C33" s="200" t="s">
        <v>68</v>
      </c>
      <c r="D33" s="200"/>
      <c r="E33" s="225"/>
      <c r="F33" s="226"/>
      <c r="G33" s="227"/>
      <c r="H33" s="226"/>
      <c r="I33" s="228" t="str">
        <f>IF(E33="","",IF(E31&gt;0,(E33-E31)*$G$7,IF(E29&gt;0,(E33-E29)*$G$7,IF(E27&gt;0,(E33-E27)*$G$7,IF(E25&gt;0,(E33-E25)*$G$7,IF(E23&gt;0,(E33-E23)*$G$7,IF(E21&gt;0,(E33-E19)*$G$7,IF(E19&gt;0,(E33-E19)*$G$7,IF(E17&gt;0,(E33-E17)*$G$7,IF(ISBLANK(E15),"Enter Start Read",(E33-E15)*$G$7))))))))))</f>
        <v/>
      </c>
      <c r="J33" s="210"/>
      <c r="K33" s="230" t="str">
        <f>IF(I33="Enter Start Read","NA",IF(I33="","",IF(I33&gt;0,I33*$G$9,IF(I33=0,""))))</f>
        <v/>
      </c>
      <c r="M33" s="42" t="s">
        <v>81</v>
      </c>
    </row>
    <row r="34" spans="3:21" ht="5.0999999999999996" customHeight="1" x14ac:dyDescent="0.2">
      <c r="C34" s="200"/>
      <c r="D34" s="200"/>
      <c r="E34" s="231"/>
      <c r="F34" s="226"/>
      <c r="G34" s="226"/>
      <c r="H34" s="226"/>
      <c r="I34" s="232"/>
      <c r="J34" s="210"/>
      <c r="K34" s="233"/>
      <c r="M34" s="42"/>
    </row>
    <row r="35" spans="3:21" ht="12" customHeight="1" x14ac:dyDescent="0.2">
      <c r="C35" s="200" t="s">
        <v>69</v>
      </c>
      <c r="D35" s="200"/>
      <c r="E35" s="225"/>
      <c r="F35" s="226"/>
      <c r="G35" s="227"/>
      <c r="H35" s="226"/>
      <c r="I35" s="228" t="str">
        <f>IF(E35="","",IF(E33&gt;0,(E35-E33)*$G$7,IF(E31&gt;0,(E35-E31)*$G$7,IF(E29&gt;0,(E35-E29)*$G$7,IF(E27&gt;0,(E35-E27)*$G$7,IF(E25&gt;0,(E35-E25)*$G$7,IF(E23&gt;0,(E35-E21)*$G$7,IF(E21&gt;0,(E35-E21)*$G$7,IF(E19&gt;0,(E35-E19)*$G$7,IF(E17&gt;0,(E35-E17)*$G$7,IF(ISBLANK(E15),"Enter Start Read",(E35-E15)*$G$7)))))))))))</f>
        <v/>
      </c>
      <c r="J35" s="210"/>
      <c r="K35" s="230" t="str">
        <f>IF(I35="Enter Start Read","NA",IF(I35="","",IF(I35&gt;0,I35*$G$9,IF(I35=0,""))))</f>
        <v/>
      </c>
      <c r="M35" s="42" t="s">
        <v>82</v>
      </c>
    </row>
    <row r="36" spans="3:21" ht="5.0999999999999996" customHeight="1" x14ac:dyDescent="0.2">
      <c r="C36" s="200"/>
      <c r="D36" s="200"/>
      <c r="E36" s="231"/>
      <c r="F36" s="226"/>
      <c r="G36" s="226"/>
      <c r="H36" s="226"/>
      <c r="I36" s="232"/>
      <c r="J36" s="210"/>
      <c r="K36" s="233"/>
      <c r="M36" s="42"/>
    </row>
    <row r="37" spans="3:21" ht="12" customHeight="1" x14ac:dyDescent="0.2">
      <c r="C37" s="200" t="s">
        <v>70</v>
      </c>
      <c r="D37" s="200"/>
      <c r="E37" s="225"/>
      <c r="F37" s="226"/>
      <c r="G37" s="227"/>
      <c r="H37" s="226"/>
      <c r="I37" s="228" t="str">
        <f>IF(E37="","",IF(E35&gt;0,(E37-E35)*$G$7,IF(E33&gt;0,(E37-E33)*$G$7,IF(E31&gt;0,(E37-E31)*$G$7,IF(E29&gt;0,(E37-E29)*$G$7,IF(E27&gt;0,(E37-E27)*$G$7,IF(E25&gt;0,(E37-E23)*$G$7,IF(E23&gt;0,(E37-E23)*$G$7,IF(E21&gt;0,(E37-E21)*$G$7,IF(E19&gt;0,(E37-E19)*$G$7,IF(E17&gt;0,(E37-E17)*$G$7,IF(ISBLANK(E15),"Enter Start Read",(E37-E15)*$G$7))))))))))))</f>
        <v/>
      </c>
      <c r="J37" s="210"/>
      <c r="K37" s="230" t="str">
        <f>IF(I37="Enter Start Read","NA",IF(I37="","",IF(I37&gt;0,I37*$G$9,IF(I37=0,""))))</f>
        <v/>
      </c>
      <c r="M37" s="42" t="s">
        <v>27</v>
      </c>
    </row>
    <row r="38" spans="3:21" ht="5.0999999999999996" customHeight="1" x14ac:dyDescent="0.2">
      <c r="C38" s="200"/>
      <c r="D38" s="200"/>
      <c r="E38" s="231"/>
      <c r="F38" s="226"/>
      <c r="G38" s="226"/>
      <c r="H38" s="226"/>
      <c r="I38" s="232"/>
      <c r="J38" s="210"/>
      <c r="K38" s="233"/>
      <c r="M38" s="42"/>
    </row>
    <row r="39" spans="3:21" ht="12" customHeight="1" x14ac:dyDescent="0.2">
      <c r="C39" s="200" t="s">
        <v>72</v>
      </c>
      <c r="D39" s="47"/>
      <c r="E39" s="225"/>
      <c r="F39" s="226"/>
      <c r="G39" s="227"/>
      <c r="H39" s="226"/>
      <c r="I39" s="228" t="str">
        <f>IF(E39="","",IF(E37&gt;0,(E39-E37)*$G$7,IF(E35&gt;0,(E39-E35)*$G$7,IF(E33&gt;0,(E39-E33)*$G$7,IF(E31&gt;0,(E39-E31)*$G$7,IF(E29&gt;0,(E39-E29)*$G$7,IF(E27&gt;0,(E39-E25)*$G$7,IF(E25&gt;0,(E39-E25)*$G$7,IF(E23&gt;0,(E39-E23)*$G$7,IF(E21&gt;0,(E39-E21)*$G$7,IF(E19&gt;0,(E39-E19)*$G$7,IF(E17&gt;0,(E39-E17)*$G$7,IF(ISBLANK(E15),"Enter Start Read",(E39-E15)*$G$7)))))))))))))</f>
        <v/>
      </c>
      <c r="J39" s="210"/>
      <c r="K39" s="230" t="str">
        <f>IF(I39="Enter Start Read","NA",IF(I39="","",IF(I39&gt;0,I39*$G$9,IF(I39=0,""))))</f>
        <v/>
      </c>
      <c r="M39" s="42" t="s">
        <v>83</v>
      </c>
    </row>
    <row r="40" spans="3:21" ht="5.0999999999999996" customHeight="1" x14ac:dyDescent="0.2">
      <c r="C40" s="200" t="str">
        <f>IF(G7&gt;=2,T66,"")</f>
        <v/>
      </c>
      <c r="D40" s="200"/>
      <c r="E40" s="231"/>
      <c r="F40" s="7"/>
      <c r="G40" s="7"/>
      <c r="H40" s="7"/>
      <c r="I40" s="232"/>
      <c r="J40" s="234"/>
      <c r="K40" s="233"/>
    </row>
    <row r="41" spans="3:21" ht="12" customHeight="1" x14ac:dyDescent="0.2">
      <c r="C41" s="200" t="s">
        <v>59</v>
      </c>
      <c r="D41" s="200"/>
      <c r="E41" s="235"/>
      <c r="F41" s="7"/>
      <c r="G41" s="236">
        <f>SUM(G17:G39)</f>
        <v>0</v>
      </c>
      <c r="H41" s="7"/>
      <c r="I41" s="237">
        <f>SUM(I17:I39)</f>
        <v>0</v>
      </c>
      <c r="J41" s="234"/>
      <c r="K41" s="238">
        <f>SUM(K17:K39)</f>
        <v>0</v>
      </c>
    </row>
    <row r="42" spans="3:21" ht="12" customHeight="1" x14ac:dyDescent="0.2">
      <c r="C42" s="10"/>
      <c r="D42" s="10"/>
      <c r="E42" s="235"/>
      <c r="K42" s="41" t="str">
        <f>IF(I42&gt;$T$95,I42*$T$96,"")</f>
        <v/>
      </c>
    </row>
    <row r="43" spans="3:21" ht="12" customHeight="1" x14ac:dyDescent="0.2">
      <c r="C43" s="40"/>
      <c r="D43" s="40"/>
      <c r="E43" s="235" t="str">
        <f>IF($G$7&gt;=2,$R$64,"")</f>
        <v/>
      </c>
    </row>
    <row r="44" spans="3:21" ht="12" customHeight="1" x14ac:dyDescent="0.2">
      <c r="C44" s="40"/>
      <c r="D44" s="40"/>
      <c r="E44" s="235"/>
      <c r="T44" s="42"/>
      <c r="U44" s="42"/>
    </row>
    <row r="45" spans="3:21" ht="12" customHeight="1" x14ac:dyDescent="0.2">
      <c r="C45" s="40"/>
      <c r="D45" s="40"/>
      <c r="E45" s="335" t="s">
        <v>128</v>
      </c>
      <c r="F45" s="349"/>
      <c r="G45" s="349"/>
      <c r="H45" s="349"/>
      <c r="I45" s="349"/>
      <c r="J45" s="349"/>
      <c r="K45" s="349"/>
      <c r="L45" s="349"/>
      <c r="M45" s="349"/>
      <c r="N45" s="349"/>
      <c r="O45" s="349"/>
      <c r="P45" s="349"/>
      <c r="Q45" s="349"/>
      <c r="R45" s="350"/>
      <c r="S45" s="42"/>
    </row>
    <row r="46" spans="3:21" ht="12" customHeight="1" x14ac:dyDescent="0.2">
      <c r="C46" s="40"/>
      <c r="D46" s="40"/>
      <c r="E46" s="326"/>
      <c r="F46" s="338"/>
      <c r="G46" s="338"/>
      <c r="H46" s="338"/>
      <c r="I46" s="338"/>
      <c r="J46" s="338"/>
      <c r="K46" s="338"/>
      <c r="L46" s="338"/>
      <c r="M46" s="338"/>
      <c r="N46" s="338"/>
      <c r="O46" s="338"/>
      <c r="P46" s="338"/>
      <c r="Q46" s="338"/>
      <c r="R46" s="339"/>
      <c r="S46" s="42"/>
    </row>
    <row r="47" spans="3:21" ht="12" customHeight="1" x14ac:dyDescent="0.2">
      <c r="C47" s="40"/>
      <c r="D47" s="40"/>
      <c r="E47" s="340"/>
      <c r="F47" s="341"/>
      <c r="G47" s="341"/>
      <c r="H47" s="341"/>
      <c r="I47" s="341"/>
      <c r="J47" s="341"/>
      <c r="K47" s="341"/>
      <c r="L47" s="341"/>
      <c r="M47" s="341"/>
      <c r="N47" s="341"/>
      <c r="O47" s="341"/>
      <c r="P47" s="341"/>
      <c r="Q47" s="341"/>
      <c r="R47" s="342"/>
      <c r="S47" s="42"/>
      <c r="T47" s="239">
        <v>0</v>
      </c>
    </row>
    <row r="48" spans="3:21" ht="12" customHeight="1" x14ac:dyDescent="0.2">
      <c r="C48" s="40"/>
      <c r="D48" s="40"/>
      <c r="E48" s="340"/>
      <c r="F48" s="341"/>
      <c r="G48" s="341"/>
      <c r="H48" s="341"/>
      <c r="I48" s="341"/>
      <c r="J48" s="341"/>
      <c r="K48" s="341"/>
      <c r="L48" s="341"/>
      <c r="M48" s="341"/>
      <c r="N48" s="341"/>
      <c r="O48" s="341"/>
      <c r="P48" s="341"/>
      <c r="Q48" s="341"/>
      <c r="R48" s="342"/>
      <c r="S48" s="42"/>
      <c r="T48" s="239">
        <v>0.05</v>
      </c>
    </row>
    <row r="49" spans="3:27" ht="12" customHeight="1" x14ac:dyDescent="0.2">
      <c r="C49" s="40"/>
      <c r="D49" s="40"/>
      <c r="E49" s="340"/>
      <c r="F49" s="341"/>
      <c r="G49" s="341"/>
      <c r="H49" s="341"/>
      <c r="I49" s="341"/>
      <c r="J49" s="341"/>
      <c r="K49" s="341"/>
      <c r="L49" s="341"/>
      <c r="M49" s="341"/>
      <c r="N49" s="341"/>
      <c r="O49" s="341"/>
      <c r="P49" s="341"/>
      <c r="Q49" s="341"/>
      <c r="R49" s="342"/>
      <c r="S49" s="42"/>
      <c r="T49" s="239">
        <v>0.1</v>
      </c>
    </row>
    <row r="50" spans="3:27" ht="12" customHeight="1" x14ac:dyDescent="0.2">
      <c r="C50" s="40"/>
      <c r="D50" s="40"/>
      <c r="E50" s="340"/>
      <c r="F50" s="341"/>
      <c r="G50" s="341"/>
      <c r="H50" s="341"/>
      <c r="I50" s="341"/>
      <c r="J50" s="341"/>
      <c r="K50" s="341"/>
      <c r="L50" s="341"/>
      <c r="M50" s="341"/>
      <c r="N50" s="341"/>
      <c r="O50" s="341"/>
      <c r="P50" s="341"/>
      <c r="Q50" s="341"/>
      <c r="R50" s="342"/>
      <c r="S50" s="42"/>
      <c r="T50" s="239">
        <v>0.15</v>
      </c>
    </row>
    <row r="51" spans="3:27" ht="12" customHeight="1" x14ac:dyDescent="0.2">
      <c r="C51" s="40"/>
      <c r="D51" s="40"/>
      <c r="E51" s="343"/>
      <c r="F51" s="344"/>
      <c r="G51" s="344"/>
      <c r="H51" s="344"/>
      <c r="I51" s="344"/>
      <c r="J51" s="344"/>
      <c r="K51" s="344"/>
      <c r="L51" s="344"/>
      <c r="M51" s="344"/>
      <c r="N51" s="344"/>
      <c r="O51" s="344"/>
      <c r="P51" s="344"/>
      <c r="Q51" s="344"/>
      <c r="R51" s="345"/>
      <c r="S51" s="240"/>
      <c r="T51" s="239">
        <v>0.2</v>
      </c>
      <c r="U51" s="157"/>
      <c r="V51" s="157"/>
      <c r="W51" s="157"/>
      <c r="X51" s="157"/>
      <c r="Y51" s="157"/>
      <c r="Z51" s="157"/>
      <c r="AA51" s="157"/>
    </row>
    <row r="52" spans="3:27" ht="12" customHeight="1" x14ac:dyDescent="0.2">
      <c r="C52" s="40"/>
      <c r="D52" s="40"/>
      <c r="E52" s="235"/>
      <c r="S52" s="42"/>
      <c r="T52" s="239">
        <v>0.25</v>
      </c>
    </row>
    <row r="53" spans="3:27" ht="12" customHeight="1" x14ac:dyDescent="0.2">
      <c r="C53" s="40"/>
      <c r="D53" s="40"/>
      <c r="E53" s="324" t="s">
        <v>127</v>
      </c>
      <c r="F53" s="324"/>
      <c r="G53" s="324"/>
      <c r="H53" s="324"/>
      <c r="I53" s="324"/>
      <c r="J53" s="324"/>
      <c r="K53" s="324"/>
      <c r="L53" s="324"/>
      <c r="M53" s="324"/>
      <c r="N53" s="324"/>
      <c r="O53" s="324"/>
      <c r="S53" s="42"/>
      <c r="T53" s="241">
        <v>0.3</v>
      </c>
    </row>
    <row r="54" spans="3:27" ht="12" customHeight="1" x14ac:dyDescent="0.2">
      <c r="C54" s="40"/>
      <c r="D54" s="40"/>
      <c r="E54" s="324"/>
      <c r="F54" s="324"/>
      <c r="G54" s="324"/>
      <c r="H54" s="324"/>
      <c r="I54" s="324"/>
      <c r="J54" s="324"/>
      <c r="K54" s="324"/>
      <c r="L54" s="324"/>
      <c r="M54" s="324"/>
      <c r="N54" s="324"/>
      <c r="O54" s="324"/>
      <c r="R54" s="7"/>
      <c r="S54" s="40"/>
      <c r="T54" s="239">
        <v>0.35</v>
      </c>
      <c r="U54" s="7"/>
      <c r="V54" s="7"/>
      <c r="W54" s="7"/>
      <c r="X54" s="7"/>
      <c r="Y54" s="7"/>
      <c r="Z54" s="7"/>
      <c r="AA54" s="7"/>
    </row>
    <row r="55" spans="3:27" ht="12" customHeight="1" x14ac:dyDescent="0.2">
      <c r="C55" s="40"/>
      <c r="D55" s="40"/>
      <c r="E55" s="324"/>
      <c r="F55" s="324"/>
      <c r="G55" s="324"/>
      <c r="H55" s="324"/>
      <c r="I55" s="324"/>
      <c r="J55" s="324"/>
      <c r="K55" s="324"/>
      <c r="L55" s="324"/>
      <c r="M55" s="324"/>
      <c r="N55" s="324"/>
      <c r="O55" s="324"/>
      <c r="S55" s="42"/>
      <c r="T55" s="239">
        <v>0.4</v>
      </c>
    </row>
    <row r="56" spans="3:27" ht="12" customHeight="1" x14ac:dyDescent="0.2">
      <c r="C56" s="40"/>
      <c r="D56" s="40"/>
      <c r="E56" s="324"/>
      <c r="F56" s="324"/>
      <c r="G56" s="324"/>
      <c r="H56" s="324"/>
      <c r="I56" s="324"/>
      <c r="J56" s="324"/>
      <c r="K56" s="324"/>
      <c r="L56" s="324"/>
      <c r="M56" s="324"/>
      <c r="N56" s="324"/>
      <c r="O56" s="324"/>
      <c r="S56" s="42"/>
      <c r="T56" s="239">
        <v>0.45</v>
      </c>
    </row>
    <row r="57" spans="3:27" ht="12" customHeight="1" x14ac:dyDescent="0.2">
      <c r="C57" s="40"/>
      <c r="D57" s="40"/>
      <c r="E57" s="324"/>
      <c r="F57" s="324"/>
      <c r="G57" s="324"/>
      <c r="H57" s="324"/>
      <c r="I57" s="324"/>
      <c r="J57" s="324"/>
      <c r="K57" s="324"/>
      <c r="L57" s="324"/>
      <c r="M57" s="324"/>
      <c r="N57" s="324"/>
      <c r="O57" s="324"/>
      <c r="S57" s="42"/>
      <c r="T57" s="239">
        <v>0.5</v>
      </c>
    </row>
    <row r="58" spans="3:27" ht="12" customHeight="1" x14ac:dyDescent="0.2">
      <c r="C58" s="40"/>
      <c r="D58" s="40"/>
      <c r="E58" s="235"/>
      <c r="G58" s="216"/>
      <c r="H58" s="216"/>
      <c r="I58" s="216"/>
      <c r="J58" s="216"/>
      <c r="S58" s="42"/>
      <c r="T58" s="239">
        <v>0.55000000000000004</v>
      </c>
    </row>
    <row r="59" spans="3:27" ht="12" customHeight="1" x14ac:dyDescent="0.2">
      <c r="C59" s="40"/>
      <c r="D59" s="40"/>
      <c r="E59" s="235" t="str">
        <f>IF($G$7&gt;=2,$R$64,"")</f>
        <v/>
      </c>
      <c r="T59" s="239">
        <v>0.6</v>
      </c>
    </row>
    <row r="60" spans="3:27" ht="12" customHeight="1" x14ac:dyDescent="0.2">
      <c r="C60" s="40"/>
      <c r="D60" s="40"/>
      <c r="E60" s="235"/>
      <c r="T60" s="239">
        <v>0.65</v>
      </c>
    </row>
    <row r="61" spans="3:27" ht="12" hidden="1" customHeight="1" x14ac:dyDescent="0.2">
      <c r="C61" s="40"/>
      <c r="D61" s="40"/>
      <c r="E61" s="235" t="str">
        <f>IF($G$7&gt;=2,$R$64,"")</f>
        <v/>
      </c>
      <c r="T61" s="239">
        <v>0.7</v>
      </c>
    </row>
    <row r="62" spans="3:27" ht="12" hidden="1" customHeight="1" x14ac:dyDescent="0.2">
      <c r="C62" s="18"/>
      <c r="E62" s="18"/>
      <c r="R62" s="7"/>
      <c r="S62" s="7"/>
      <c r="T62" s="239">
        <v>0.75</v>
      </c>
      <c r="U62" s="7"/>
      <c r="V62" s="7"/>
      <c r="W62" s="7"/>
      <c r="X62" s="7"/>
      <c r="Y62" s="7"/>
      <c r="Z62" s="7"/>
      <c r="AA62" s="7"/>
    </row>
    <row r="63" spans="3:27" ht="12" hidden="1" customHeight="1" x14ac:dyDescent="0.2">
      <c r="C63" s="18"/>
      <c r="E63" s="18"/>
      <c r="M63" s="7"/>
      <c r="T63" s="239">
        <v>0.8</v>
      </c>
    </row>
    <row r="64" spans="3:27" ht="12" hidden="1" customHeight="1" x14ac:dyDescent="0.2">
      <c r="C64" s="18"/>
      <c r="E64" s="18"/>
      <c r="M64" s="7"/>
      <c r="R64" s="7"/>
      <c r="T64" s="239">
        <v>0.85</v>
      </c>
    </row>
    <row r="65" spans="3:20" ht="12" hidden="1" customHeight="1" x14ac:dyDescent="0.2">
      <c r="C65" s="18"/>
      <c r="E65" s="18"/>
      <c r="M65" s="7"/>
      <c r="T65" s="239">
        <v>0.9</v>
      </c>
    </row>
    <row r="66" spans="3:20" ht="12" hidden="1" customHeight="1" x14ac:dyDescent="0.2">
      <c r="C66" s="18"/>
      <c r="E66" s="18"/>
      <c r="M66" s="7"/>
      <c r="Q66" s="40"/>
      <c r="R66" s="235"/>
      <c r="T66" s="239">
        <v>0.95</v>
      </c>
    </row>
    <row r="67" spans="3:20" ht="12" hidden="1" customHeight="1" x14ac:dyDescent="0.2">
      <c r="C67" s="174"/>
      <c r="D67" s="195"/>
      <c r="E67" s="175"/>
      <c r="F67" s="174"/>
      <c r="G67" s="199"/>
      <c r="H67" s="199"/>
      <c r="I67" s="199"/>
      <c r="J67" s="199"/>
      <c r="K67" s="199"/>
      <c r="L67" s="199"/>
      <c r="M67" s="7"/>
      <c r="Q67" s="40"/>
      <c r="R67" s="7"/>
      <c r="T67" s="239">
        <v>1</v>
      </c>
    </row>
    <row r="68" spans="3:20" ht="12" hidden="1" customHeight="1" x14ac:dyDescent="0.2">
      <c r="C68" s="108"/>
      <c r="D68" s="108"/>
      <c r="E68" s="108"/>
      <c r="F68" s="108"/>
      <c r="G68" s="108"/>
      <c r="H68" s="108"/>
      <c r="I68" s="108"/>
      <c r="J68" s="108"/>
      <c r="Q68" s="40"/>
      <c r="R68" s="7"/>
    </row>
    <row r="69" spans="3:20" ht="12" hidden="1" customHeight="1" x14ac:dyDescent="0.2">
      <c r="C69" s="108"/>
      <c r="D69" s="108"/>
      <c r="E69" s="108"/>
      <c r="F69" s="108"/>
      <c r="G69" s="108"/>
      <c r="H69" s="108"/>
      <c r="I69" s="108"/>
      <c r="J69" s="108"/>
      <c r="Q69" s="40"/>
      <c r="R69" s="7"/>
    </row>
    <row r="70" spans="3:20" ht="12" hidden="1" customHeight="1" x14ac:dyDescent="0.2">
      <c r="C70" s="108"/>
      <c r="D70" s="108"/>
      <c r="E70" s="108"/>
      <c r="F70" s="108"/>
      <c r="G70" s="108"/>
      <c r="H70" s="108"/>
      <c r="I70" s="108"/>
      <c r="J70" s="108"/>
      <c r="Q70" s="40"/>
      <c r="R70" s="7"/>
    </row>
    <row r="71" spans="3:20" ht="12" hidden="1" customHeight="1" x14ac:dyDescent="0.2">
      <c r="C71" s="40"/>
      <c r="D71" s="40"/>
      <c r="E71" s="235" t="str">
        <f>IF($G$7&gt;=2,$R$64,"")</f>
        <v/>
      </c>
      <c r="Q71" s="40"/>
      <c r="R71" s="7"/>
    </row>
    <row r="72" spans="3:20" ht="12" hidden="1" customHeight="1" x14ac:dyDescent="0.2">
      <c r="C72" s="40"/>
      <c r="D72" s="40"/>
      <c r="E72" s="235"/>
      <c r="Q72" s="40"/>
      <c r="R72" s="7"/>
    </row>
    <row r="73" spans="3:20" ht="12" hidden="1" customHeight="1" x14ac:dyDescent="0.2">
      <c r="C73" s="40"/>
      <c r="D73" s="40"/>
      <c r="E73" s="235" t="str">
        <f>IF($G$7&gt;=2,$R$64,"")</f>
        <v/>
      </c>
      <c r="Q73" s="40"/>
      <c r="R73" s="7"/>
    </row>
    <row r="74" spans="3:20" ht="12" hidden="1" customHeight="1" x14ac:dyDescent="0.2">
      <c r="C74" s="40"/>
      <c r="D74" s="40"/>
      <c r="E74" s="235"/>
      <c r="Q74" s="40"/>
      <c r="R74" s="7"/>
    </row>
    <row r="75" spans="3:20" ht="12" hidden="1" customHeight="1" x14ac:dyDescent="0.2">
      <c r="C75" s="40"/>
      <c r="D75" s="40"/>
      <c r="E75" s="235" t="str">
        <f>IF($G$7&gt;=2,$R$64,"")</f>
        <v/>
      </c>
      <c r="Q75" s="40"/>
      <c r="R75" s="7"/>
    </row>
    <row r="76" spans="3:20" ht="12" hidden="1" customHeight="1" x14ac:dyDescent="0.2">
      <c r="C76" s="40"/>
      <c r="D76" s="40"/>
      <c r="E76" s="235"/>
      <c r="Q76" s="40"/>
      <c r="R76" s="7"/>
    </row>
    <row r="77" spans="3:20" ht="12" hidden="1" customHeight="1" x14ac:dyDescent="0.2">
      <c r="C77" s="40"/>
      <c r="D77" s="40"/>
      <c r="E77" s="235" t="str">
        <f>IF($G$7&gt;=2,$R$64,"")</f>
        <v/>
      </c>
      <c r="Q77" s="40"/>
      <c r="R77" s="7"/>
    </row>
    <row r="78" spans="3:20" ht="12" hidden="1" customHeight="1" x14ac:dyDescent="0.2">
      <c r="C78" s="40"/>
      <c r="D78" s="40"/>
      <c r="E78" s="235"/>
      <c r="Q78" s="40"/>
      <c r="R78" s="7"/>
    </row>
    <row r="79" spans="3:20" ht="12" hidden="1" customHeight="1" x14ac:dyDescent="0.2">
      <c r="C79" s="40"/>
      <c r="D79" s="40"/>
      <c r="E79" s="235" t="str">
        <f>IF($G$7&gt;=2,$R$64,"")</f>
        <v/>
      </c>
      <c r="Q79" s="40"/>
      <c r="R79" s="7"/>
    </row>
    <row r="80" spans="3:20" ht="12" hidden="1" customHeight="1" x14ac:dyDescent="0.2">
      <c r="C80" s="40"/>
      <c r="D80" s="40"/>
      <c r="E80" s="235"/>
      <c r="Q80" s="40"/>
      <c r="R80" s="7"/>
    </row>
    <row r="81" spans="3:27" ht="12" hidden="1" customHeight="1" x14ac:dyDescent="0.2">
      <c r="C81" s="40"/>
      <c r="D81" s="40"/>
      <c r="E81" s="235" t="str">
        <f>IF($G$7&gt;=2,$R$64,"")</f>
        <v/>
      </c>
      <c r="Q81" s="7"/>
      <c r="R81" s="7"/>
    </row>
    <row r="82" spans="3:27" ht="12" hidden="1" customHeight="1" x14ac:dyDescent="0.2">
      <c r="C82" s="40"/>
      <c r="D82" s="40"/>
      <c r="E82" s="235"/>
    </row>
    <row r="83" spans="3:27" ht="12" hidden="1" customHeight="1" x14ac:dyDescent="0.2">
      <c r="C83" s="40"/>
      <c r="D83" s="40"/>
      <c r="E83" s="235" t="str">
        <f>IF($G$7&gt;=2,$R$64,"")</f>
        <v/>
      </c>
      <c r="Y83" s="42" t="s">
        <v>4</v>
      </c>
      <c r="Z83" s="146" t="s">
        <v>111</v>
      </c>
      <c r="AA83" s="146" t="s">
        <v>105</v>
      </c>
    </row>
    <row r="84" spans="3:27" ht="12" hidden="1" customHeight="1" x14ac:dyDescent="0.2">
      <c r="C84" s="40"/>
      <c r="D84" s="40"/>
      <c r="E84" s="235"/>
      <c r="Y84" s="42" t="s">
        <v>21</v>
      </c>
      <c r="Z84" s="204">
        <f>G17</f>
        <v>0</v>
      </c>
      <c r="AA84" s="176" t="str">
        <f>IF(I17&gt;0,I17,0)</f>
        <v/>
      </c>
    </row>
    <row r="85" spans="3:27" ht="12" hidden="1" customHeight="1" x14ac:dyDescent="0.2">
      <c r="C85" s="40"/>
      <c r="D85" s="40"/>
      <c r="E85" s="235" t="str">
        <f>IF($G$7&gt;=2,$R$64,"")</f>
        <v/>
      </c>
      <c r="Y85" s="42" t="s">
        <v>22</v>
      </c>
      <c r="Z85" s="204">
        <f>G19</f>
        <v>0</v>
      </c>
      <c r="AA85" s="176" t="str">
        <f>IF(I19&gt;0,I19,0)</f>
        <v/>
      </c>
    </row>
    <row r="86" spans="3:27" ht="12" hidden="1" customHeight="1" x14ac:dyDescent="0.2">
      <c r="C86" s="40"/>
      <c r="D86" s="40"/>
      <c r="E86" s="235"/>
      <c r="Y86" s="42" t="s">
        <v>23</v>
      </c>
      <c r="Z86" s="204">
        <f>G21</f>
        <v>0</v>
      </c>
      <c r="AA86" s="176" t="str">
        <f>IF(I21&gt;0,I21,0)</f>
        <v/>
      </c>
    </row>
    <row r="87" spans="3:27" ht="12" hidden="1" customHeight="1" x14ac:dyDescent="0.2">
      <c r="C87" s="40"/>
      <c r="D87" s="40"/>
      <c r="E87" s="235" t="str">
        <f>IF($G$7&gt;=2,$R$64,"")</f>
        <v/>
      </c>
      <c r="Y87" s="42" t="s">
        <v>24</v>
      </c>
      <c r="Z87" s="204">
        <f>G23</f>
        <v>0</v>
      </c>
      <c r="AA87" s="176" t="str">
        <f>IF(I23&gt;0,I23,0)</f>
        <v/>
      </c>
    </row>
    <row r="88" spans="3:27" ht="12" hidden="1" customHeight="1" x14ac:dyDescent="0.2">
      <c r="C88" s="40"/>
      <c r="D88" s="40"/>
      <c r="E88" s="235"/>
      <c r="Y88" s="42" t="s">
        <v>25</v>
      </c>
      <c r="Z88" s="204">
        <f>G25</f>
        <v>0</v>
      </c>
      <c r="AA88" s="176" t="str">
        <f>IF(I25&gt;0,I25,0)</f>
        <v/>
      </c>
    </row>
    <row r="89" spans="3:27" ht="12" hidden="1" customHeight="1" x14ac:dyDescent="0.2">
      <c r="C89" s="40"/>
      <c r="D89" s="40"/>
      <c r="E89" s="235" t="str">
        <f>IF($G$7&gt;=2,$R$64,"")</f>
        <v/>
      </c>
      <c r="Y89" s="42" t="s">
        <v>0</v>
      </c>
      <c r="Z89" s="204">
        <f>G27</f>
        <v>0</v>
      </c>
      <c r="AA89" s="176" t="str">
        <f>IF(I27&gt;0,I27,0)</f>
        <v/>
      </c>
    </row>
    <row r="90" spans="3:27" ht="12" hidden="1" customHeight="1" x14ac:dyDescent="0.2">
      <c r="C90" s="40"/>
      <c r="D90" s="40"/>
      <c r="E90" s="235"/>
      <c r="Y90" s="42" t="s">
        <v>1</v>
      </c>
      <c r="Z90" s="204">
        <f>G29</f>
        <v>0</v>
      </c>
      <c r="AA90" s="176" t="str">
        <f>IF(I29&gt;0,I29,0)</f>
        <v/>
      </c>
    </row>
    <row r="91" spans="3:27" ht="12" hidden="1" customHeight="1" x14ac:dyDescent="0.2">
      <c r="C91" s="40"/>
      <c r="D91" s="40"/>
      <c r="E91" s="235" t="str">
        <f>IF($G$7&gt;=2,$R$64,"")</f>
        <v/>
      </c>
      <c r="Y91" s="42" t="s">
        <v>2</v>
      </c>
      <c r="Z91" s="204">
        <f>G31</f>
        <v>0</v>
      </c>
      <c r="AA91" s="176" t="str">
        <f>IF(I31&gt;0,I31,0)</f>
        <v/>
      </c>
    </row>
    <row r="92" spans="3:27" ht="12" hidden="1" customHeight="1" x14ac:dyDescent="0.2">
      <c r="C92" s="40"/>
      <c r="D92" s="40"/>
      <c r="E92" s="235"/>
      <c r="Y92" s="42" t="s">
        <v>3</v>
      </c>
      <c r="Z92" s="204">
        <f>G33</f>
        <v>0</v>
      </c>
      <c r="AA92" s="176" t="str">
        <f>IF(I33&gt;0,I33,0)</f>
        <v/>
      </c>
    </row>
    <row r="93" spans="3:27" ht="12" hidden="1" customHeight="1" x14ac:dyDescent="0.2">
      <c r="C93" s="40"/>
      <c r="D93" s="40"/>
      <c r="E93" s="235" t="str">
        <f>IF($G$7&gt;=2,$R$64,"")</f>
        <v/>
      </c>
      <c r="Y93" s="42" t="s">
        <v>26</v>
      </c>
      <c r="Z93" s="204">
        <f>G35</f>
        <v>0</v>
      </c>
      <c r="AA93" s="176" t="str">
        <f>IF(I35&gt;0,I35,0)</f>
        <v/>
      </c>
    </row>
    <row r="94" spans="3:27" ht="12" hidden="1" customHeight="1" x14ac:dyDescent="0.2">
      <c r="T94" s="18">
        <v>1</v>
      </c>
      <c r="Y94" s="42" t="s">
        <v>27</v>
      </c>
      <c r="Z94" s="204">
        <f>G37</f>
        <v>0</v>
      </c>
      <c r="AA94" s="176" t="str">
        <f>IF(I37&gt;0,I37,0)</f>
        <v/>
      </c>
    </row>
    <row r="95" spans="3:27" ht="12" hidden="1" customHeight="1" x14ac:dyDescent="0.2">
      <c r="T95" s="18">
        <v>0</v>
      </c>
      <c r="Y95" s="42" t="s">
        <v>28</v>
      </c>
      <c r="Z95" s="204">
        <f>G39</f>
        <v>0</v>
      </c>
      <c r="AA95" s="176" t="str">
        <f>IF(I39&gt;0,I39,0)</f>
        <v/>
      </c>
    </row>
    <row r="96" spans="3:27" ht="12" hidden="1" customHeight="1" x14ac:dyDescent="0.2">
      <c r="T96" s="18">
        <v>2.75</v>
      </c>
    </row>
    <row r="97" spans="3:11" ht="12" hidden="1" customHeight="1" x14ac:dyDescent="0.2"/>
    <row r="98" spans="3:11" ht="12" hidden="1" customHeight="1" x14ac:dyDescent="0.2"/>
    <row r="99" spans="3:11" ht="12" hidden="1" customHeight="1" x14ac:dyDescent="0.2"/>
    <row r="100" spans="3:11" ht="12" hidden="1" customHeight="1" x14ac:dyDescent="0.2">
      <c r="F100" s="18" t="s">
        <v>84</v>
      </c>
    </row>
    <row r="101" spans="3:11" ht="12" hidden="1" customHeight="1" x14ac:dyDescent="0.2"/>
    <row r="102" spans="3:11" ht="12" hidden="1" customHeight="1" x14ac:dyDescent="0.2"/>
    <row r="103" spans="3:11" ht="12" hidden="1" customHeight="1" x14ac:dyDescent="0.2"/>
    <row r="104" spans="3:11" ht="12" hidden="1" customHeight="1" x14ac:dyDescent="0.2"/>
    <row r="105" spans="3:11" ht="12" hidden="1" customHeight="1" x14ac:dyDescent="0.2"/>
    <row r="106" spans="3:11" ht="12" hidden="1" customHeight="1" x14ac:dyDescent="0.2">
      <c r="C106" s="17" t="s">
        <v>97</v>
      </c>
      <c r="E106" s="206">
        <f>G7</f>
        <v>1</v>
      </c>
      <c r="I106" s="47"/>
      <c r="K106" s="242"/>
    </row>
    <row r="107" spans="3:11" ht="12" hidden="1" customHeight="1" x14ac:dyDescent="0.2">
      <c r="I107" s="47"/>
    </row>
    <row r="108" spans="3:11" ht="12" hidden="1" customHeight="1" x14ac:dyDescent="0.2">
      <c r="I108" s="47"/>
      <c r="K108" s="242"/>
    </row>
    <row r="109" spans="3:11" ht="12" hidden="1" customHeight="1" x14ac:dyDescent="0.2">
      <c r="I109" s="47"/>
    </row>
    <row r="110" spans="3:11" ht="12" hidden="1" customHeight="1" x14ac:dyDescent="0.2">
      <c r="I110" s="47"/>
      <c r="K110" s="242"/>
    </row>
    <row r="111" spans="3:11" ht="12" hidden="1" customHeight="1" x14ac:dyDescent="0.2">
      <c r="I111" s="47"/>
    </row>
    <row r="112" spans="3:11" ht="12" hidden="1" customHeight="1" x14ac:dyDescent="0.2">
      <c r="I112" s="47"/>
      <c r="K112" s="242"/>
    </row>
    <row r="113" spans="9:11" ht="12" hidden="1" customHeight="1" x14ac:dyDescent="0.2">
      <c r="I113" s="47"/>
    </row>
    <row r="114" spans="9:11" ht="12" hidden="1" customHeight="1" x14ac:dyDescent="0.2">
      <c r="I114" s="47"/>
      <c r="K114" s="242"/>
    </row>
    <row r="115" spans="9:11" ht="12" hidden="1" customHeight="1" x14ac:dyDescent="0.2">
      <c r="I115" s="47"/>
    </row>
    <row r="116" spans="9:11" ht="12" hidden="1" customHeight="1" x14ac:dyDescent="0.2">
      <c r="I116" s="47"/>
      <c r="K116" s="242"/>
    </row>
    <row r="117" spans="9:11" ht="12" hidden="1" customHeight="1" x14ac:dyDescent="0.2">
      <c r="I117" s="47"/>
    </row>
    <row r="118" spans="9:11" ht="12" hidden="1" customHeight="1" x14ac:dyDescent="0.2">
      <c r="I118" s="47"/>
      <c r="K118" s="242"/>
    </row>
    <row r="119" spans="9:11" ht="12" hidden="1" customHeight="1" x14ac:dyDescent="0.2">
      <c r="I119" s="47"/>
    </row>
    <row r="120" spans="9:11" ht="12" hidden="1" customHeight="1" x14ac:dyDescent="0.2">
      <c r="I120" s="47"/>
      <c r="K120" s="242"/>
    </row>
    <row r="121" spans="9:11" ht="12" hidden="1" customHeight="1" x14ac:dyDescent="0.2">
      <c r="I121" s="47"/>
    </row>
    <row r="122" spans="9:11" ht="12" hidden="1" customHeight="1" x14ac:dyDescent="0.2">
      <c r="I122" s="47"/>
      <c r="K122" s="242"/>
    </row>
    <row r="123" spans="9:11" ht="12" hidden="1" customHeight="1" x14ac:dyDescent="0.2">
      <c r="I123" s="47"/>
    </row>
    <row r="124" spans="9:11" ht="12" hidden="1" customHeight="1" x14ac:dyDescent="0.2">
      <c r="I124" s="47"/>
      <c r="K124" s="242"/>
    </row>
    <row r="125" spans="9:11" ht="12" hidden="1" customHeight="1" x14ac:dyDescent="0.2">
      <c r="I125" s="47"/>
    </row>
    <row r="126" spans="9:11" ht="12" hidden="1" customHeight="1" x14ac:dyDescent="0.2">
      <c r="I126" s="47"/>
      <c r="K126" s="242"/>
    </row>
    <row r="127" spans="9:11" ht="12" hidden="1" customHeight="1" x14ac:dyDescent="0.2">
      <c r="I127" s="47"/>
    </row>
    <row r="128" spans="9:11" ht="12" hidden="1" customHeight="1" x14ac:dyDescent="0.2">
      <c r="I128" s="47"/>
      <c r="K128" s="242"/>
    </row>
  </sheetData>
  <sheetProtection password="CC78" sheet="1" objects="1" scenarios="1" selectLockedCells="1"/>
  <mergeCells count="12">
    <mergeCell ref="E53:O57"/>
    <mergeCell ref="E46:R51"/>
    <mergeCell ref="C1:K2"/>
    <mergeCell ref="C5:E5"/>
    <mergeCell ref="C7:E7"/>
    <mergeCell ref="G11:G14"/>
    <mergeCell ref="I11:I14"/>
    <mergeCell ref="K11:K14"/>
    <mergeCell ref="M11:M14"/>
    <mergeCell ref="C11:C14"/>
    <mergeCell ref="E11:E14"/>
    <mergeCell ref="E45:R45"/>
  </mergeCells>
  <dataValidations xWindow="265" yWindow="291" count="7">
    <dataValidation type="whole" operator="greaterThanOrEqual" allowBlank="1" showInputMessage="1" showErrorMessage="1" error="The meter read must be greater than or equal to the last month's meter read. For help call 7424 3753._x000a_" sqref="E21 E25 E27 E29 E31 E33 E35 E37 E39">
      <formula1>E19</formula1>
    </dataValidation>
    <dataValidation type="whole" operator="greaterThanOrEqual" showInputMessage="1" showErrorMessage="1" error="The meter read must be greater than or equal to the last month's meter read. For help call 7424 3753._x000a_" sqref="E19">
      <formula1>E17</formula1>
    </dataValidation>
    <dataValidation type="whole" operator="greaterThanOrEqual" allowBlank="1" showErrorMessage="1" error="The meter read must be greater than or equal to the last month's meter read. For help call 7424 3753._x000a__x000a__x000a_" prompt="_x000a_" sqref="E23">
      <formula1>E21</formula1>
    </dataValidation>
    <dataValidation type="whole" operator="greaterThanOrEqual" allowBlank="1" showInputMessage="1" showErrorMessage="1" error="The meter read must be greater than or equal to the last month's meter read. For help call 7424 3753._x000a__x000a_" sqref="E17">
      <formula1>E15</formula1>
    </dataValidation>
    <dataValidation type="whole" operator="greaterThanOrEqual" allowBlank="1" showInputMessage="1" showErrorMessage="1" error="You need to enter meter readings for every month including a start read for the table to populate correctly." prompt="Enter the first meter read and then progressively enter the end of monthly reads. _x000a__x000a_" sqref="E15">
      <formula1>0</formula1>
    </dataValidation>
    <dataValidation type="list" allowBlank="1" showInputMessage="1" showErrorMessage="1" prompt="If your water meter also supplies other assets (e.g. toilet blocks, buildings etc.) select the percentage that is used for irrigation only over a single year. " sqref="G7">
      <formula1>$T$47:$T$67</formula1>
    </dataValidation>
    <dataValidation allowBlank="1" showInputMessage="1" showErrorMessage="1" promptTitle="BIr" prompt="Insert the base irrigation requirement for each month in the white cells. This can be found on your IPOS permit or calculated using the Irrigation calculator in the second worksheet." sqref="G17"/>
  </dataValidations>
  <pageMargins left="0.7" right="0.7" top="0.75" bottom="0.75" header="0.3" footer="0.3"/>
  <pageSetup paperSize="9" orientation="portrait" verticalDpi="0"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A123"/>
  <sheetViews>
    <sheetView showGridLines="0" showRowColHeaders="0" topLeftCell="B1" zoomScaleNormal="100" workbookViewId="0">
      <selection activeCell="E15" sqref="E15"/>
    </sheetView>
  </sheetViews>
  <sheetFormatPr defaultColWidth="0" defaultRowHeight="12" customHeight="1" zeroHeight="1" x14ac:dyDescent="0.2"/>
  <cols>
    <col min="1" max="1" width="9.140625" style="18" hidden="1" customWidth="1"/>
    <col min="2" max="2" width="2" style="18" customWidth="1"/>
    <col min="3" max="3" width="14.7109375" style="7" customWidth="1"/>
    <col min="4" max="4" width="0.5703125" style="18" customWidth="1"/>
    <col min="5" max="5" width="14.7109375" style="205" customWidth="1"/>
    <col min="6" max="6" width="0.5703125" style="18" customWidth="1"/>
    <col min="7" max="7" width="14.7109375" style="18" customWidth="1"/>
    <col min="8" max="8" width="0.5703125" style="18" customWidth="1"/>
    <col min="9" max="9" width="14.7109375" style="18" customWidth="1"/>
    <col min="10" max="10" width="0.5703125" style="18" customWidth="1"/>
    <col min="11" max="11" width="14.7109375" style="18" customWidth="1"/>
    <col min="12" max="12" width="0.5703125" style="18" customWidth="1"/>
    <col min="13" max="19" width="14.7109375" style="18" customWidth="1"/>
    <col min="20" max="16384" width="14.7109375" style="18" hidden="1"/>
  </cols>
  <sheetData>
    <row r="1" spans="2:13" ht="12" customHeight="1" x14ac:dyDescent="0.2">
      <c r="C1" s="317" t="s">
        <v>107</v>
      </c>
      <c r="D1" s="317"/>
      <c r="E1" s="317"/>
      <c r="F1" s="317"/>
      <c r="G1" s="317"/>
      <c r="H1" s="317"/>
      <c r="I1" s="317"/>
      <c r="J1" s="317"/>
      <c r="K1" s="317"/>
    </row>
    <row r="2" spans="2:13" ht="18" customHeight="1" x14ac:dyDescent="0.2">
      <c r="C2" s="317"/>
      <c r="D2" s="317"/>
      <c r="E2" s="317"/>
      <c r="F2" s="317"/>
      <c r="G2" s="317"/>
      <c r="H2" s="317"/>
      <c r="I2" s="317"/>
      <c r="J2" s="317"/>
      <c r="K2" s="317"/>
    </row>
    <row r="3" spans="2:13" ht="12" customHeight="1" x14ac:dyDescent="0.2">
      <c r="C3" s="319" t="s">
        <v>126</v>
      </c>
      <c r="D3" s="319"/>
      <c r="E3" s="319"/>
      <c r="F3" s="140"/>
      <c r="G3" s="218"/>
      <c r="H3" s="198"/>
      <c r="I3" s="198"/>
      <c r="J3" s="198"/>
      <c r="K3" s="198"/>
    </row>
    <row r="4" spans="2:13" ht="5.0999999999999996" customHeight="1" x14ac:dyDescent="0.2"/>
    <row r="5" spans="2:13" ht="12" customHeight="1" x14ac:dyDescent="0.2">
      <c r="C5" s="346" t="s">
        <v>92</v>
      </c>
      <c r="D5" s="346"/>
      <c r="E5" s="346"/>
      <c r="F5" s="200"/>
      <c r="G5" s="218"/>
    </row>
    <row r="6" spans="2:13" s="7" customFormat="1" ht="5.0999999999999996" customHeight="1" x14ac:dyDescent="0.2">
      <c r="C6" s="200"/>
      <c r="D6" s="200"/>
      <c r="E6" s="43"/>
      <c r="F6" s="200"/>
    </row>
    <row r="7" spans="2:13" ht="12" customHeight="1" x14ac:dyDescent="0.2">
      <c r="C7" s="347" t="s">
        <v>87</v>
      </c>
      <c r="D7" s="347"/>
      <c r="E7" s="347"/>
      <c r="F7" s="201"/>
      <c r="G7" s="219">
        <v>1</v>
      </c>
    </row>
    <row r="8" spans="2:13" ht="5.0999999999999996" customHeight="1" x14ac:dyDescent="0.2">
      <c r="C8" s="201"/>
      <c r="D8" s="201"/>
      <c r="E8" s="201"/>
      <c r="F8" s="201"/>
      <c r="G8" s="220"/>
    </row>
    <row r="9" spans="2:13" ht="12" customHeight="1" x14ac:dyDescent="0.2">
      <c r="C9" s="201"/>
      <c r="D9" s="201"/>
      <c r="E9" s="201" t="s">
        <v>93</v>
      </c>
      <c r="F9" s="201"/>
      <c r="G9" s="221"/>
      <c r="I9" s="276"/>
    </row>
    <row r="10" spans="2:13" ht="12" customHeight="1" x14ac:dyDescent="0.2">
      <c r="B10" s="222"/>
      <c r="F10" s="51"/>
      <c r="G10" s="213"/>
      <c r="H10" s="213"/>
      <c r="I10" s="213"/>
      <c r="J10" s="213"/>
      <c r="K10" s="214"/>
    </row>
    <row r="11" spans="2:13" s="157" customFormat="1" ht="12" customHeight="1" x14ac:dyDescent="0.2">
      <c r="C11" s="323" t="s">
        <v>4</v>
      </c>
      <c r="D11" s="36"/>
      <c r="E11" s="320" t="s">
        <v>86</v>
      </c>
      <c r="F11" s="37"/>
      <c r="G11" s="318" t="s">
        <v>111</v>
      </c>
      <c r="H11" s="36"/>
      <c r="I11" s="318" t="s">
        <v>105</v>
      </c>
      <c r="J11" s="36"/>
      <c r="K11" s="318" t="s">
        <v>104</v>
      </c>
      <c r="M11" s="325" t="s">
        <v>4</v>
      </c>
    </row>
    <row r="12" spans="2:13" ht="12" customHeight="1" x14ac:dyDescent="0.2">
      <c r="B12" s="51"/>
      <c r="C12" s="323"/>
      <c r="D12" s="38"/>
      <c r="E12" s="320"/>
      <c r="F12" s="39"/>
      <c r="G12" s="318"/>
      <c r="H12" s="40"/>
      <c r="I12" s="318"/>
      <c r="J12" s="40"/>
      <c r="K12" s="318"/>
      <c r="M12" s="325"/>
    </row>
    <row r="13" spans="2:13" ht="12" customHeight="1" x14ac:dyDescent="0.2">
      <c r="B13" s="51"/>
      <c r="C13" s="323"/>
      <c r="D13" s="38"/>
      <c r="E13" s="320"/>
      <c r="F13" s="39"/>
      <c r="G13" s="318"/>
      <c r="H13" s="40"/>
      <c r="I13" s="318"/>
      <c r="J13" s="40"/>
      <c r="K13" s="318"/>
      <c r="M13" s="325"/>
    </row>
    <row r="14" spans="2:13" ht="12" customHeight="1" x14ac:dyDescent="0.2">
      <c r="B14" s="51"/>
      <c r="C14" s="323"/>
      <c r="D14" s="38"/>
      <c r="E14" s="348"/>
      <c r="F14" s="39"/>
      <c r="G14" s="318"/>
      <c r="H14" s="40"/>
      <c r="I14" s="318"/>
      <c r="J14" s="40"/>
      <c r="K14" s="318"/>
      <c r="M14" s="325"/>
    </row>
    <row r="15" spans="2:13" ht="12" customHeight="1" x14ac:dyDescent="0.2">
      <c r="C15" s="200" t="s">
        <v>60</v>
      </c>
      <c r="D15" s="200"/>
      <c r="E15" s="223"/>
      <c r="F15" s="7"/>
      <c r="G15" s="213"/>
      <c r="H15" s="40"/>
      <c r="I15" s="213"/>
      <c r="J15" s="40"/>
      <c r="K15" s="203"/>
      <c r="M15" s="215"/>
    </row>
    <row r="16" spans="2:13" s="7" customFormat="1" ht="5.0999999999999996" customHeight="1" x14ac:dyDescent="0.2">
      <c r="C16" s="200"/>
      <c r="D16" s="200"/>
      <c r="E16" s="224"/>
      <c r="G16" s="40"/>
      <c r="H16" s="40"/>
      <c r="I16" s="40"/>
      <c r="J16" s="40"/>
      <c r="K16" s="41"/>
    </row>
    <row r="17" spans="3:18" ht="12" customHeight="1" x14ac:dyDescent="0.2">
      <c r="C17" s="200" t="s">
        <v>62</v>
      </c>
      <c r="D17" s="200"/>
      <c r="E17" s="225"/>
      <c r="F17" s="226"/>
      <c r="G17" s="227"/>
      <c r="H17" s="9"/>
      <c r="I17" s="228" t="str">
        <f>IF(ISBLANK(E17),"",IF(ISBLANK($E$15),"Enter Start Read",(E17-E15)*$G$7))</f>
        <v/>
      </c>
      <c r="J17" s="229"/>
      <c r="K17" s="230" t="str">
        <f>IF(I17="Enter Start Read","NA",IF(I17="","",IF(I17&gt;0,I17*$G$9,IF(I17=0,""))))</f>
        <v/>
      </c>
      <c r="M17" s="42" t="s">
        <v>73</v>
      </c>
    </row>
    <row r="18" spans="3:18" ht="5.0999999999999996" customHeight="1" x14ac:dyDescent="0.2">
      <c r="C18" s="200"/>
      <c r="D18" s="200"/>
      <c r="E18" s="231"/>
      <c r="F18" s="226"/>
      <c r="G18" s="9"/>
      <c r="H18" s="9"/>
      <c r="I18" s="232"/>
      <c r="J18" s="229"/>
      <c r="K18" s="233"/>
      <c r="M18" s="42"/>
    </row>
    <row r="19" spans="3:18" ht="12" customHeight="1" x14ac:dyDescent="0.2">
      <c r="C19" s="200" t="s">
        <v>61</v>
      </c>
      <c r="D19" s="200"/>
      <c r="E19" s="225"/>
      <c r="F19" s="226"/>
      <c r="G19" s="227"/>
      <c r="H19" s="9"/>
      <c r="I19" s="228" t="str">
        <f>IF(E19="","",IF(E17&gt;0,(E19-E17)*$G$7,IF(E15&gt;0,(E19-E15)*$G$7,IF(ISBLANK(E15),"Enter Start Read",(E19-E15)*$G$7))))</f>
        <v/>
      </c>
      <c r="J19" s="229"/>
      <c r="K19" s="230" t="str">
        <f>IF(I19="Enter Start Read","NA",IF(I19="","",IF(I19&gt;0,I19*$G$9,IF(I19=0,""))))</f>
        <v/>
      </c>
      <c r="M19" s="42" t="s">
        <v>74</v>
      </c>
    </row>
    <row r="20" spans="3:18" ht="5.0999999999999996" customHeight="1" x14ac:dyDescent="0.2">
      <c r="C20" s="200"/>
      <c r="D20" s="200"/>
      <c r="E20" s="231"/>
      <c r="F20" s="226"/>
      <c r="G20" s="9"/>
      <c r="H20" s="9"/>
      <c r="I20" s="232"/>
      <c r="J20" s="229"/>
      <c r="K20" s="233"/>
      <c r="M20" s="42"/>
      <c r="R20" s="142"/>
    </row>
    <row r="21" spans="3:18" ht="12" customHeight="1" x14ac:dyDescent="0.2">
      <c r="C21" s="200" t="s">
        <v>71</v>
      </c>
      <c r="D21" s="200"/>
      <c r="E21" s="225"/>
      <c r="F21" s="226"/>
      <c r="G21" s="227"/>
      <c r="H21" s="226"/>
      <c r="I21" s="228" t="str">
        <f>IF(E21="","",IF(E19&gt;0,(E21-E19)*$G$7,IF(E17&gt;0,(E21-E17)*$G$7,IF(ISBLANK(E15),"Enter Start Read",(E21-E15)*$G$7))))</f>
        <v/>
      </c>
      <c r="J21" s="210"/>
      <c r="K21" s="230" t="str">
        <f>IF(I21="Enter Start Read","NA",IF(I21="","",IF(I21&gt;0,I21*$G$9,IF(I21=0,""))))</f>
        <v/>
      </c>
      <c r="M21" s="42" t="s">
        <v>75</v>
      </c>
      <c r="R21" s="243"/>
    </row>
    <row r="22" spans="3:18" ht="5.0999999999999996" customHeight="1" x14ac:dyDescent="0.2">
      <c r="C22" s="200"/>
      <c r="D22" s="200"/>
      <c r="E22" s="231"/>
      <c r="F22" s="226"/>
      <c r="G22" s="226"/>
      <c r="H22" s="226"/>
      <c r="I22" s="232"/>
      <c r="J22" s="210"/>
      <c r="K22" s="233"/>
      <c r="M22" s="42"/>
    </row>
    <row r="23" spans="3:18" ht="12" customHeight="1" x14ac:dyDescent="0.2">
      <c r="C23" s="200" t="s">
        <v>63</v>
      </c>
      <c r="D23" s="200"/>
      <c r="E23" s="225"/>
      <c r="F23" s="226"/>
      <c r="G23" s="227"/>
      <c r="H23" s="226"/>
      <c r="I23" s="228" t="str">
        <f>IF(E23="","",IF(E21&gt;0,(E23-E21)*$G$7,IF(E19&gt;0,(E23-E19)*$G$7,IF(E17&gt;0,(E23-E17)*$G$7,IF(ISBLANK(E15),"Enter Start Read",(E23-E15)*$G$7)))))</f>
        <v/>
      </c>
      <c r="J23" s="210"/>
      <c r="K23" s="230" t="str">
        <f>IF(I23="Enter Start Read","NA",IF(I23="","",IF(I23&gt;0,I23*$G$9,IF(I23=0,""))))</f>
        <v/>
      </c>
      <c r="M23" s="42" t="s">
        <v>76</v>
      </c>
    </row>
    <row r="24" spans="3:18" s="7" customFormat="1" ht="5.0999999999999996" customHeight="1" x14ac:dyDescent="0.2">
      <c r="C24" s="200"/>
      <c r="D24" s="200"/>
      <c r="E24" s="231"/>
      <c r="F24" s="226"/>
      <c r="G24" s="226"/>
      <c r="H24" s="226"/>
      <c r="I24" s="232"/>
      <c r="J24" s="210"/>
      <c r="K24" s="233"/>
      <c r="M24" s="42"/>
    </row>
    <row r="25" spans="3:18" ht="12" customHeight="1" x14ac:dyDescent="0.2">
      <c r="C25" s="200" t="s">
        <v>64</v>
      </c>
      <c r="D25" s="200"/>
      <c r="E25" s="225"/>
      <c r="F25" s="226"/>
      <c r="G25" s="227"/>
      <c r="H25" s="226"/>
      <c r="I25" s="228" t="str">
        <f>IF(E25="","",IF(E23&gt;0,(E25-E23)*$G$7,IF(E21&gt;0,(E25-E21)*$G$7,IF(E19&gt;0,(E25-E19)*$G$7,IF(E17&gt;0,(E25-E17)*$G$7,IF(ISBLANK(E15),"Enter Start Read",(E25-E15)*$G$7))))))</f>
        <v/>
      </c>
      <c r="J25" s="210"/>
      <c r="K25" s="230" t="str">
        <f>IF(I25="Enter Start Read","NA",IF(I25="","",IF(I25&gt;0,I25*$G$9,IF(I25=0,""))))</f>
        <v/>
      </c>
      <c r="M25" s="42" t="s">
        <v>77</v>
      </c>
    </row>
    <row r="26" spans="3:18" ht="5.0999999999999996" customHeight="1" x14ac:dyDescent="0.2">
      <c r="C26" s="200"/>
      <c r="D26" s="200"/>
      <c r="E26" s="231"/>
      <c r="F26" s="226"/>
      <c r="G26" s="226"/>
      <c r="H26" s="226"/>
      <c r="I26" s="232"/>
      <c r="J26" s="210"/>
      <c r="K26" s="233"/>
      <c r="M26" s="42"/>
    </row>
    <row r="27" spans="3:18" ht="12" customHeight="1" x14ac:dyDescent="0.2">
      <c r="C27" s="200" t="s">
        <v>65</v>
      </c>
      <c r="D27" s="200"/>
      <c r="E27" s="225"/>
      <c r="F27" s="226"/>
      <c r="G27" s="227"/>
      <c r="H27" s="226"/>
      <c r="I27" s="228" t="str">
        <f>IF(E27="","",IF(E25&gt;0,(E27-E25)*$G$7,IF(E23&gt;0,(E27-E23)*$G$7,IF(E21&gt;0,(E27-E21)*$G$7,IF(E19&gt;0,(E27-E19)*$G$7,IF(E17&gt;0,(E27-E17)*$G$7,IF(ISBLANK(E15),"Enter Start Read",(E27-E15)*$G$7)))))))</f>
        <v/>
      </c>
      <c r="J27" s="210"/>
      <c r="K27" s="230" t="str">
        <f>IF(I27="Enter Start Read","NA",IF(I27="","",IF(I27&gt;0,I27*$G$9,IF(I27=0,""))))</f>
        <v/>
      </c>
      <c r="M27" s="42" t="s">
        <v>78</v>
      </c>
    </row>
    <row r="28" spans="3:18" ht="5.0999999999999996" customHeight="1" x14ac:dyDescent="0.2">
      <c r="C28" s="200"/>
      <c r="D28" s="200"/>
      <c r="E28" s="231"/>
      <c r="F28" s="226"/>
      <c r="G28" s="226"/>
      <c r="H28" s="226"/>
      <c r="I28" s="232"/>
      <c r="J28" s="210"/>
      <c r="K28" s="233"/>
      <c r="M28" s="42"/>
    </row>
    <row r="29" spans="3:18" ht="12" customHeight="1" x14ac:dyDescent="0.2">
      <c r="C29" s="200" t="s">
        <v>66</v>
      </c>
      <c r="D29" s="200"/>
      <c r="E29" s="225"/>
      <c r="F29" s="226"/>
      <c r="G29" s="227"/>
      <c r="H29" s="226"/>
      <c r="I29" s="228" t="str">
        <f>IF(E29="","",IF(E27&gt;0,(E29-E27)*$G$7,IF(E25&gt;0,(E29-E25)*$G$7,IF(E23&gt;0,(E29-E23)*$G$7,IF(E21&gt;0,(E29-E21)*$G$7,IF(E19&gt;0,(E29-E19)*$G$7,IF(E17&gt;0,(E29-E15)*$G$7,IF(ISBLANK(E15),"Enter Start Read",(E29-E15)*$G$7))))))))</f>
        <v/>
      </c>
      <c r="J29" s="210"/>
      <c r="K29" s="230" t="str">
        <f>IF(I29="Enter Start Read","NA",IF(I29="","",IF(I29&gt;0,I29*$G$9,IF(I29=0,""))))</f>
        <v/>
      </c>
      <c r="M29" s="42" t="s">
        <v>79</v>
      </c>
    </row>
    <row r="30" spans="3:18" ht="5.0999999999999996" customHeight="1" x14ac:dyDescent="0.2">
      <c r="C30" s="200"/>
      <c r="D30" s="200"/>
      <c r="E30" s="231"/>
      <c r="F30" s="226"/>
      <c r="G30" s="226"/>
      <c r="H30" s="226"/>
      <c r="I30" s="232"/>
      <c r="J30" s="210"/>
      <c r="K30" s="233"/>
      <c r="M30" s="42"/>
    </row>
    <row r="31" spans="3:18" ht="12" customHeight="1" x14ac:dyDescent="0.2">
      <c r="C31" s="200" t="s">
        <v>67</v>
      </c>
      <c r="D31" s="200"/>
      <c r="E31" s="225"/>
      <c r="F31" s="226"/>
      <c r="G31" s="227"/>
      <c r="H31" s="226"/>
      <c r="I31" s="228" t="str">
        <f>IF(E31="","",IF(E29&gt;0,(E31-E29)*$G$7,IF(E27&gt;0,(E31-E27)*$G$7,IF(E25&gt;0,(E31-E25)*$G$7,IF(E23&gt;0,(E31-E23)*$G$7,IF(E21&gt;0,(E31-E21)*$G$7,IF(E19&gt;0,(E31-E17)*$G$7,IF(E17&gt;0,(E31-E17)*$G$7,IF(ISBLANK(E15),"Enter Start Read",(E31-E15)*$G$7)))))))))</f>
        <v/>
      </c>
      <c r="J31" s="210"/>
      <c r="K31" s="230" t="str">
        <f>IF(I31="Enter Start Read","NA",IF(I31="","",IF(I31&gt;0,I31*$G$9,IF(I31=0,""))))</f>
        <v/>
      </c>
      <c r="M31" s="42" t="s">
        <v>80</v>
      </c>
    </row>
    <row r="32" spans="3:18" ht="5.0999999999999996" customHeight="1" x14ac:dyDescent="0.2">
      <c r="C32" s="200"/>
      <c r="D32" s="200"/>
      <c r="E32" s="231"/>
      <c r="F32" s="226"/>
      <c r="G32" s="226"/>
      <c r="H32" s="226"/>
      <c r="I32" s="232"/>
      <c r="J32" s="210"/>
      <c r="K32" s="233"/>
      <c r="M32" s="42"/>
    </row>
    <row r="33" spans="3:21" ht="12" customHeight="1" x14ac:dyDescent="0.2">
      <c r="C33" s="200" t="s">
        <v>68</v>
      </c>
      <c r="D33" s="200"/>
      <c r="E33" s="225"/>
      <c r="F33" s="226"/>
      <c r="G33" s="227"/>
      <c r="H33" s="226"/>
      <c r="I33" s="228" t="str">
        <f>IF(E33="","",IF(E31&gt;0,(E33-E31)*$G$7,IF(E29&gt;0,(E33-E29)*$G$7,IF(E27&gt;0,(E33-E27)*$G$7,IF(E25&gt;0,(E33-E25)*$G$7,IF(E23&gt;0,(E33-E23)*$G$7,IF(E21&gt;0,(E33-E19)*$G$7,IF(E19&gt;0,(E33-E19)*$G$7,IF(E17&gt;0,(E33-E17)*$G$7,IF(ISBLANK(E15),"Enter Start Read",(E33-E15)*$G$7))))))))))</f>
        <v/>
      </c>
      <c r="J33" s="210"/>
      <c r="K33" s="230" t="str">
        <f>IF(I33="Enter Start Read","NA",IF(I33="","",IF(I33&gt;0,I33*$G$9,IF(I33=0,""))))</f>
        <v/>
      </c>
      <c r="M33" s="42" t="s">
        <v>81</v>
      </c>
    </row>
    <row r="34" spans="3:21" ht="5.0999999999999996" customHeight="1" x14ac:dyDescent="0.2">
      <c r="C34" s="200"/>
      <c r="D34" s="200"/>
      <c r="E34" s="231"/>
      <c r="F34" s="226"/>
      <c r="G34" s="226"/>
      <c r="H34" s="226"/>
      <c r="I34" s="232"/>
      <c r="J34" s="210"/>
      <c r="K34" s="233"/>
      <c r="M34" s="42"/>
    </row>
    <row r="35" spans="3:21" ht="12" customHeight="1" x14ac:dyDescent="0.2">
      <c r="C35" s="200" t="s">
        <v>69</v>
      </c>
      <c r="D35" s="200"/>
      <c r="E35" s="225"/>
      <c r="F35" s="226"/>
      <c r="G35" s="227"/>
      <c r="H35" s="226"/>
      <c r="I35" s="228" t="str">
        <f>IF(E35="","",IF(E33&gt;0,(E35-E33)*$G$7,IF(E31&gt;0,(E35-E31)*$G$7,IF(E29&gt;0,(E35-E29)*$G$7,IF(E27&gt;0,(E35-E27)*$G$7,IF(E25&gt;0,(E35-E25)*$G$7,IF(E23&gt;0,(E35-E21)*$G$7,IF(E21&gt;0,(E35-E21)*$G$7,IF(E19&gt;0,(E35-E19)*$G$7,IF(E17&gt;0,(E35-E17)*$G$7,IF(ISBLANK(E15),"Enter Start Read",(E35-E15)*$G$7)))))))))))</f>
        <v/>
      </c>
      <c r="J35" s="210"/>
      <c r="K35" s="230" t="str">
        <f>IF(I35="Enter Start Read","NA",IF(I35="","",IF(I35&gt;0,I35*$G$9,IF(I35=0,""))))</f>
        <v/>
      </c>
      <c r="M35" s="42" t="s">
        <v>82</v>
      </c>
    </row>
    <row r="36" spans="3:21" ht="5.0999999999999996" customHeight="1" x14ac:dyDescent="0.2">
      <c r="C36" s="200"/>
      <c r="D36" s="200"/>
      <c r="E36" s="231"/>
      <c r="F36" s="226"/>
      <c r="G36" s="226"/>
      <c r="H36" s="226"/>
      <c r="I36" s="232"/>
      <c r="J36" s="210"/>
      <c r="K36" s="233"/>
      <c r="M36" s="42"/>
    </row>
    <row r="37" spans="3:21" ht="12" customHeight="1" x14ac:dyDescent="0.2">
      <c r="C37" s="200" t="s">
        <v>70</v>
      </c>
      <c r="D37" s="200"/>
      <c r="E37" s="225"/>
      <c r="F37" s="226"/>
      <c r="G37" s="227"/>
      <c r="H37" s="226"/>
      <c r="I37" s="228" t="str">
        <f>IF(E37="","",IF(E35&gt;0,(E37-E35)*$G$7,IF(E33&gt;0,(E37-E33)*$G$7,IF(E31&gt;0,(E37-E31)*$G$7,IF(E29&gt;0,(E37-E29)*$G$7,IF(E27&gt;0,(E37-E27)*$G$7,IF(E25&gt;0,(E37-E23)*$G$7,IF(E23&gt;0,(E37-E23)*$G$7,IF(E21&gt;0,(E37-E21)*$G$7,IF(E19&gt;0,(E37-E19)*$G$7,IF(E17&gt;0,(E37-E17)*$G$7,IF(ISBLANK(E15),"Enter Start Read",(E37-E15)*$G$7))))))))))))</f>
        <v/>
      </c>
      <c r="J37" s="210"/>
      <c r="K37" s="230" t="str">
        <f>IF(I37="Enter Start Read","NA",IF(I37="","",IF(I37&gt;0,I37*$G$9,IF(I37=0,""))))</f>
        <v/>
      </c>
      <c r="M37" s="42" t="s">
        <v>27</v>
      </c>
    </row>
    <row r="38" spans="3:21" ht="5.0999999999999996" customHeight="1" x14ac:dyDescent="0.2">
      <c r="C38" s="200"/>
      <c r="D38" s="200"/>
      <c r="E38" s="231"/>
      <c r="F38" s="226"/>
      <c r="G38" s="226"/>
      <c r="H38" s="226"/>
      <c r="I38" s="232"/>
      <c r="J38" s="210"/>
      <c r="K38" s="233"/>
      <c r="M38" s="42"/>
    </row>
    <row r="39" spans="3:21" ht="12" customHeight="1" x14ac:dyDescent="0.2">
      <c r="C39" s="200" t="s">
        <v>72</v>
      </c>
      <c r="D39" s="47"/>
      <c r="E39" s="225"/>
      <c r="F39" s="226"/>
      <c r="G39" s="227"/>
      <c r="H39" s="226"/>
      <c r="I39" s="228" t="str">
        <f>IF(E39="","",IF(E37&gt;0,(E39-E37)*$G$7,IF(E35&gt;0,(E39-E35)*$G$7,IF(E33&gt;0,(E39-E33)*$G$7,IF(E31&gt;0,(E39-E31)*$G$7,IF(E29&gt;0,(E39-E29)*$G$7,IF(E27&gt;0,(E39-E25)*$G$7,IF(E25&gt;0,(E39-E25)*$G$7,IF(E23&gt;0,(E39-E23)*$G$7,IF(E21&gt;0,(E39-E21)*$G$7,IF(E19&gt;0,(E39-E19)*$G$7,IF(E17&gt;0,(E39-E17)*$G$7,IF(ISBLANK(E15),"Enter Start Read",(E39-E15)*$G$7)))))))))))))</f>
        <v/>
      </c>
      <c r="J39" s="210"/>
      <c r="K39" s="230" t="str">
        <f>IF(I39="Enter Start Read","NA",IF(I39="","",IF(I39&gt;0,I39*$G$9,IF(I39=0,""))))</f>
        <v/>
      </c>
      <c r="M39" s="42" t="s">
        <v>83</v>
      </c>
    </row>
    <row r="40" spans="3:21" ht="5.0999999999999996" customHeight="1" x14ac:dyDescent="0.2">
      <c r="C40" s="200" t="str">
        <f>IF(G7&gt;=2,T66,"")</f>
        <v/>
      </c>
      <c r="D40" s="200"/>
      <c r="E40" s="231"/>
      <c r="F40" s="7"/>
      <c r="G40" s="7"/>
      <c r="H40" s="7"/>
      <c r="I40" s="232"/>
      <c r="J40" s="234"/>
      <c r="K40" s="233"/>
    </row>
    <row r="41" spans="3:21" ht="12" customHeight="1" x14ac:dyDescent="0.2">
      <c r="C41" s="200" t="s">
        <v>59</v>
      </c>
      <c r="D41" s="200"/>
      <c r="E41" s="235"/>
      <c r="F41" s="7"/>
      <c r="G41" s="236">
        <f>SUM(G17:G39)</f>
        <v>0</v>
      </c>
      <c r="H41" s="7"/>
      <c r="I41" s="237">
        <f>SUM(I17:I39)</f>
        <v>0</v>
      </c>
      <c r="J41" s="234"/>
      <c r="K41" s="238">
        <f>SUM(K17:K39)</f>
        <v>0</v>
      </c>
    </row>
    <row r="42" spans="3:21" ht="12" customHeight="1" x14ac:dyDescent="0.2">
      <c r="C42" s="10"/>
      <c r="D42" s="10"/>
      <c r="E42" s="235"/>
      <c r="K42" s="41" t="str">
        <f>IF(I42&gt;$T$95,I42*$T$96,"")</f>
        <v/>
      </c>
    </row>
    <row r="43" spans="3:21" ht="12" customHeight="1" x14ac:dyDescent="0.2">
      <c r="C43" s="40"/>
      <c r="D43" s="40"/>
      <c r="E43" s="235" t="str">
        <f>IF($G$7&gt;=2,$R$64,"")</f>
        <v/>
      </c>
    </row>
    <row r="44" spans="3:21" ht="12" customHeight="1" x14ac:dyDescent="0.2">
      <c r="C44" s="40"/>
      <c r="D44" s="40"/>
      <c r="E44" s="235"/>
      <c r="T44" s="42"/>
      <c r="U44" s="42"/>
    </row>
    <row r="45" spans="3:21" ht="12" customHeight="1" x14ac:dyDescent="0.2">
      <c r="C45" s="40"/>
      <c r="D45" s="40"/>
      <c r="E45" s="335" t="s">
        <v>128</v>
      </c>
      <c r="F45" s="349"/>
      <c r="G45" s="349"/>
      <c r="H45" s="349"/>
      <c r="I45" s="349"/>
      <c r="J45" s="349"/>
      <c r="K45" s="349"/>
      <c r="L45" s="349"/>
      <c r="M45" s="349"/>
      <c r="N45" s="349"/>
      <c r="O45" s="349"/>
      <c r="P45" s="349"/>
      <c r="Q45" s="349"/>
      <c r="R45" s="350"/>
      <c r="S45" s="42"/>
    </row>
    <row r="46" spans="3:21" ht="12" customHeight="1" x14ac:dyDescent="0.2">
      <c r="C46" s="40"/>
      <c r="D46" s="40"/>
      <c r="E46" s="326"/>
      <c r="F46" s="338"/>
      <c r="G46" s="338"/>
      <c r="H46" s="338"/>
      <c r="I46" s="338"/>
      <c r="J46" s="338"/>
      <c r="K46" s="338"/>
      <c r="L46" s="338"/>
      <c r="M46" s="338"/>
      <c r="N46" s="338"/>
      <c r="O46" s="338"/>
      <c r="P46" s="338"/>
      <c r="Q46" s="338"/>
      <c r="R46" s="339"/>
      <c r="S46" s="42"/>
    </row>
    <row r="47" spans="3:21" ht="12" customHeight="1" x14ac:dyDescent="0.2">
      <c r="C47" s="40"/>
      <c r="D47" s="40"/>
      <c r="E47" s="340"/>
      <c r="F47" s="341"/>
      <c r="G47" s="341"/>
      <c r="H47" s="341"/>
      <c r="I47" s="341"/>
      <c r="J47" s="341"/>
      <c r="K47" s="341"/>
      <c r="L47" s="341"/>
      <c r="M47" s="341"/>
      <c r="N47" s="341"/>
      <c r="O47" s="341"/>
      <c r="P47" s="341"/>
      <c r="Q47" s="341"/>
      <c r="R47" s="342"/>
      <c r="S47" s="42"/>
      <c r="T47" s="239">
        <v>0</v>
      </c>
    </row>
    <row r="48" spans="3:21" ht="12" customHeight="1" x14ac:dyDescent="0.2">
      <c r="C48" s="40"/>
      <c r="D48" s="40"/>
      <c r="E48" s="340"/>
      <c r="F48" s="341"/>
      <c r="G48" s="341"/>
      <c r="H48" s="341"/>
      <c r="I48" s="341"/>
      <c r="J48" s="341"/>
      <c r="K48" s="341"/>
      <c r="L48" s="341"/>
      <c r="M48" s="341"/>
      <c r="N48" s="341"/>
      <c r="O48" s="341"/>
      <c r="P48" s="341"/>
      <c r="Q48" s="341"/>
      <c r="R48" s="342"/>
      <c r="S48" s="42"/>
      <c r="T48" s="239">
        <v>0.05</v>
      </c>
    </row>
    <row r="49" spans="3:27" ht="12" customHeight="1" x14ac:dyDescent="0.2">
      <c r="C49" s="40"/>
      <c r="D49" s="40"/>
      <c r="E49" s="340"/>
      <c r="F49" s="341"/>
      <c r="G49" s="341"/>
      <c r="H49" s="341"/>
      <c r="I49" s="341"/>
      <c r="J49" s="341"/>
      <c r="K49" s="341"/>
      <c r="L49" s="341"/>
      <c r="M49" s="341"/>
      <c r="N49" s="341"/>
      <c r="O49" s="341"/>
      <c r="P49" s="341"/>
      <c r="Q49" s="341"/>
      <c r="R49" s="342"/>
      <c r="S49" s="42"/>
      <c r="T49" s="239">
        <v>0.1</v>
      </c>
    </row>
    <row r="50" spans="3:27" ht="12" customHeight="1" x14ac:dyDescent="0.2">
      <c r="C50" s="40"/>
      <c r="D50" s="40"/>
      <c r="E50" s="340"/>
      <c r="F50" s="341"/>
      <c r="G50" s="341"/>
      <c r="H50" s="341"/>
      <c r="I50" s="341"/>
      <c r="J50" s="341"/>
      <c r="K50" s="341"/>
      <c r="L50" s="341"/>
      <c r="M50" s="341"/>
      <c r="N50" s="341"/>
      <c r="O50" s="341"/>
      <c r="P50" s="341"/>
      <c r="Q50" s="341"/>
      <c r="R50" s="342"/>
      <c r="S50" s="42"/>
      <c r="T50" s="239">
        <v>0.15</v>
      </c>
    </row>
    <row r="51" spans="3:27" ht="12" customHeight="1" x14ac:dyDescent="0.2">
      <c r="C51" s="40"/>
      <c r="D51" s="40"/>
      <c r="E51" s="343"/>
      <c r="F51" s="344"/>
      <c r="G51" s="344"/>
      <c r="H51" s="344"/>
      <c r="I51" s="344"/>
      <c r="J51" s="344"/>
      <c r="K51" s="344"/>
      <c r="L51" s="344"/>
      <c r="M51" s="344"/>
      <c r="N51" s="344"/>
      <c r="O51" s="344"/>
      <c r="P51" s="344"/>
      <c r="Q51" s="344"/>
      <c r="R51" s="345"/>
      <c r="S51" s="240"/>
      <c r="T51" s="239">
        <v>0.2</v>
      </c>
      <c r="U51" s="157"/>
      <c r="V51" s="157"/>
      <c r="W51" s="157"/>
      <c r="X51" s="157"/>
      <c r="Y51" s="157"/>
      <c r="Z51" s="157"/>
      <c r="AA51" s="157"/>
    </row>
    <row r="52" spans="3:27" ht="12" customHeight="1" x14ac:dyDescent="0.2">
      <c r="C52" s="40"/>
      <c r="D52" s="40"/>
      <c r="E52" s="235"/>
      <c r="S52" s="42"/>
      <c r="T52" s="239">
        <v>0.25</v>
      </c>
    </row>
    <row r="53" spans="3:27" ht="12" customHeight="1" x14ac:dyDescent="0.2">
      <c r="C53" s="40"/>
      <c r="D53" s="40"/>
      <c r="E53" s="324" t="s">
        <v>127</v>
      </c>
      <c r="F53" s="324"/>
      <c r="G53" s="324"/>
      <c r="H53" s="324"/>
      <c r="I53" s="324"/>
      <c r="J53" s="324"/>
      <c r="K53" s="324"/>
      <c r="L53" s="324"/>
      <c r="M53" s="324"/>
      <c r="N53" s="324"/>
      <c r="O53" s="324"/>
      <c r="S53" s="42"/>
      <c r="T53" s="241">
        <v>0.3</v>
      </c>
    </row>
    <row r="54" spans="3:27" ht="12" customHeight="1" x14ac:dyDescent="0.2">
      <c r="C54" s="40"/>
      <c r="D54" s="40"/>
      <c r="E54" s="324"/>
      <c r="F54" s="324"/>
      <c r="G54" s="324"/>
      <c r="H54" s="324"/>
      <c r="I54" s="324"/>
      <c r="J54" s="324"/>
      <c r="K54" s="324"/>
      <c r="L54" s="324"/>
      <c r="M54" s="324"/>
      <c r="N54" s="324"/>
      <c r="O54" s="324"/>
      <c r="R54" s="7"/>
      <c r="S54" s="40"/>
      <c r="T54" s="239">
        <v>0.35</v>
      </c>
      <c r="U54" s="7"/>
      <c r="V54" s="7"/>
      <c r="W54" s="7"/>
      <c r="X54" s="7"/>
      <c r="Y54" s="7"/>
      <c r="Z54" s="7"/>
      <c r="AA54" s="7"/>
    </row>
    <row r="55" spans="3:27" ht="12" customHeight="1" x14ac:dyDescent="0.2">
      <c r="C55" s="40"/>
      <c r="D55" s="40"/>
      <c r="E55" s="324"/>
      <c r="F55" s="324"/>
      <c r="G55" s="324"/>
      <c r="H55" s="324"/>
      <c r="I55" s="324"/>
      <c r="J55" s="324"/>
      <c r="K55" s="324"/>
      <c r="L55" s="324"/>
      <c r="M55" s="324"/>
      <c r="N55" s="324"/>
      <c r="O55" s="324"/>
      <c r="S55" s="42"/>
      <c r="T55" s="239">
        <v>0.4</v>
      </c>
    </row>
    <row r="56" spans="3:27" ht="12" customHeight="1" x14ac:dyDescent="0.2">
      <c r="C56" s="40"/>
      <c r="D56" s="40"/>
      <c r="E56" s="324"/>
      <c r="F56" s="324"/>
      <c r="G56" s="324"/>
      <c r="H56" s="324"/>
      <c r="I56" s="324"/>
      <c r="J56" s="324"/>
      <c r="K56" s="324"/>
      <c r="L56" s="324"/>
      <c r="M56" s="324"/>
      <c r="N56" s="324"/>
      <c r="O56" s="324"/>
      <c r="S56" s="42"/>
      <c r="T56" s="239">
        <v>0.45</v>
      </c>
    </row>
    <row r="57" spans="3:27" ht="12" customHeight="1" x14ac:dyDescent="0.2">
      <c r="C57" s="40"/>
      <c r="D57" s="40"/>
      <c r="E57" s="324"/>
      <c r="F57" s="324"/>
      <c r="G57" s="324"/>
      <c r="H57" s="324"/>
      <c r="I57" s="324"/>
      <c r="J57" s="324"/>
      <c r="K57" s="324"/>
      <c r="L57" s="324"/>
      <c r="M57" s="324"/>
      <c r="N57" s="324"/>
      <c r="O57" s="324"/>
      <c r="S57" s="42"/>
      <c r="T57" s="239">
        <v>0.5</v>
      </c>
    </row>
    <row r="58" spans="3:27" ht="12" customHeight="1" x14ac:dyDescent="0.2">
      <c r="C58" s="40"/>
      <c r="D58" s="40"/>
      <c r="E58" s="235"/>
      <c r="G58" s="216"/>
      <c r="H58" s="216"/>
      <c r="I58" s="216"/>
      <c r="J58" s="216"/>
      <c r="S58" s="42"/>
      <c r="T58" s="239">
        <v>0.55000000000000004</v>
      </c>
    </row>
    <row r="59" spans="3:27" ht="12" customHeight="1" x14ac:dyDescent="0.2">
      <c r="C59" s="40"/>
      <c r="D59" s="40"/>
      <c r="E59" s="235" t="str">
        <f>IF($G$7&gt;=2,$R$64,"")</f>
        <v/>
      </c>
      <c r="T59" s="239">
        <v>0.6</v>
      </c>
    </row>
    <row r="60" spans="3:27" ht="12" customHeight="1" x14ac:dyDescent="0.2">
      <c r="C60" s="40"/>
      <c r="D60" s="40"/>
      <c r="E60" s="235"/>
      <c r="T60" s="239">
        <v>0.65</v>
      </c>
    </row>
    <row r="61" spans="3:27" ht="12" hidden="1" customHeight="1" x14ac:dyDescent="0.2">
      <c r="C61" s="40"/>
      <c r="D61" s="40"/>
      <c r="E61" s="235" t="str">
        <f>IF($G$7&gt;=2,$R$64,"")</f>
        <v/>
      </c>
      <c r="T61" s="239">
        <v>0.7</v>
      </c>
    </row>
    <row r="62" spans="3:27" ht="12" hidden="1" customHeight="1" x14ac:dyDescent="0.2">
      <c r="C62" s="174"/>
      <c r="D62" s="195"/>
      <c r="E62" s="175"/>
      <c r="F62" s="174"/>
      <c r="G62" s="199"/>
      <c r="H62" s="199"/>
      <c r="I62" s="199"/>
      <c r="J62" s="199"/>
      <c r="K62" s="199"/>
      <c r="L62" s="199"/>
      <c r="R62" s="7"/>
      <c r="S62" s="7"/>
      <c r="T62" s="239">
        <v>0.75</v>
      </c>
      <c r="U62" s="7"/>
      <c r="V62" s="7"/>
      <c r="W62" s="7"/>
      <c r="X62" s="7"/>
      <c r="Y62" s="7"/>
      <c r="Z62" s="7"/>
      <c r="AA62" s="7"/>
    </row>
    <row r="63" spans="3:27" ht="12" hidden="1" customHeight="1" x14ac:dyDescent="0.2">
      <c r="C63" s="40"/>
      <c r="D63" s="40"/>
      <c r="E63" s="235" t="str">
        <f>IF($G$7&gt;=2,$R$64,"")</f>
        <v/>
      </c>
      <c r="M63" s="7"/>
      <c r="T63" s="239">
        <v>0.8</v>
      </c>
    </row>
    <row r="64" spans="3:27" ht="12" hidden="1" customHeight="1" x14ac:dyDescent="0.2">
      <c r="C64" s="40"/>
      <c r="D64" s="40"/>
      <c r="E64" s="235"/>
      <c r="M64" s="7"/>
      <c r="R64" s="7"/>
      <c r="T64" s="239">
        <v>0.85</v>
      </c>
    </row>
    <row r="65" spans="3:20" ht="12" hidden="1" customHeight="1" x14ac:dyDescent="0.2">
      <c r="C65" s="40"/>
      <c r="D65" s="40"/>
      <c r="E65" s="235" t="str">
        <f>IF($G$7&gt;=2,$R$64,"")</f>
        <v/>
      </c>
      <c r="M65" s="7"/>
      <c r="T65" s="239">
        <v>0.9</v>
      </c>
    </row>
    <row r="66" spans="3:20" ht="12" hidden="1" customHeight="1" x14ac:dyDescent="0.2">
      <c r="C66" s="40"/>
      <c r="D66" s="40"/>
      <c r="E66" s="235"/>
      <c r="M66" s="7"/>
      <c r="Q66" s="40"/>
      <c r="R66" s="235"/>
      <c r="T66" s="239">
        <v>0.95</v>
      </c>
    </row>
    <row r="67" spans="3:20" ht="12" hidden="1" customHeight="1" x14ac:dyDescent="0.2">
      <c r="C67" s="40"/>
      <c r="D67" s="40"/>
      <c r="E67" s="235" t="str">
        <f>IF($G$7&gt;=2,$R$64,"")</f>
        <v/>
      </c>
      <c r="M67" s="7"/>
      <c r="Q67" s="40"/>
      <c r="R67" s="7"/>
      <c r="T67" s="239">
        <v>1</v>
      </c>
    </row>
    <row r="68" spans="3:20" ht="12" hidden="1" customHeight="1" x14ac:dyDescent="0.2">
      <c r="C68" s="40"/>
      <c r="D68" s="40"/>
      <c r="E68" s="235"/>
      <c r="Q68" s="40"/>
      <c r="R68" s="7"/>
    </row>
    <row r="69" spans="3:20" ht="12" hidden="1" customHeight="1" x14ac:dyDescent="0.2">
      <c r="C69" s="40"/>
      <c r="D69" s="40"/>
      <c r="E69" s="235" t="str">
        <f>IF($G$7&gt;=2,$R$64,"")</f>
        <v/>
      </c>
      <c r="Q69" s="40"/>
      <c r="R69" s="7"/>
    </row>
    <row r="70" spans="3:20" ht="12" hidden="1" customHeight="1" x14ac:dyDescent="0.2">
      <c r="C70" s="40"/>
      <c r="D70" s="40"/>
      <c r="E70" s="235"/>
      <c r="Q70" s="40"/>
      <c r="R70" s="7"/>
    </row>
    <row r="71" spans="3:20" ht="12" hidden="1" customHeight="1" x14ac:dyDescent="0.2">
      <c r="C71" s="40"/>
      <c r="D71" s="40"/>
      <c r="E71" s="235" t="str">
        <f>IF($G$7&gt;=2,$R$64,"")</f>
        <v/>
      </c>
      <c r="Q71" s="40"/>
      <c r="R71" s="7"/>
    </row>
    <row r="72" spans="3:20" ht="12" hidden="1" customHeight="1" x14ac:dyDescent="0.2">
      <c r="C72" s="40"/>
      <c r="D72" s="40"/>
      <c r="E72" s="235"/>
      <c r="Q72" s="40"/>
      <c r="R72" s="7"/>
    </row>
    <row r="73" spans="3:20" ht="12" hidden="1" customHeight="1" x14ac:dyDescent="0.2">
      <c r="C73" s="40"/>
      <c r="D73" s="40"/>
      <c r="E73" s="235" t="str">
        <f>IF($G$7&gt;=2,$R$64,"")</f>
        <v/>
      </c>
      <c r="Q73" s="40"/>
      <c r="R73" s="7"/>
    </row>
    <row r="74" spans="3:20" ht="12" hidden="1" customHeight="1" x14ac:dyDescent="0.2">
      <c r="C74" s="40"/>
      <c r="D74" s="40"/>
      <c r="E74" s="235"/>
      <c r="Q74" s="40"/>
      <c r="R74" s="7"/>
    </row>
    <row r="75" spans="3:20" ht="12" hidden="1" customHeight="1" x14ac:dyDescent="0.2">
      <c r="C75" s="40"/>
      <c r="D75" s="40"/>
      <c r="E75" s="235" t="str">
        <f>IF($G$7&gt;=2,$R$64,"")</f>
        <v/>
      </c>
      <c r="Q75" s="40"/>
      <c r="R75" s="7"/>
    </row>
    <row r="76" spans="3:20" ht="12" hidden="1" customHeight="1" x14ac:dyDescent="0.2">
      <c r="C76" s="40"/>
      <c r="D76" s="40"/>
      <c r="E76" s="235"/>
      <c r="Q76" s="40"/>
      <c r="R76" s="7"/>
    </row>
    <row r="77" spans="3:20" ht="12" hidden="1" customHeight="1" x14ac:dyDescent="0.2">
      <c r="C77" s="40"/>
      <c r="D77" s="40"/>
      <c r="E77" s="235" t="str">
        <f>IF($G$7&gt;=2,$R$64,"")</f>
        <v/>
      </c>
      <c r="Q77" s="40"/>
      <c r="R77" s="7"/>
    </row>
    <row r="78" spans="3:20" ht="12" hidden="1" customHeight="1" x14ac:dyDescent="0.2">
      <c r="C78" s="40"/>
      <c r="D78" s="40"/>
      <c r="E78" s="235"/>
      <c r="Q78" s="40"/>
      <c r="R78" s="7"/>
    </row>
    <row r="79" spans="3:20" ht="12" hidden="1" customHeight="1" x14ac:dyDescent="0.2">
      <c r="C79" s="40"/>
      <c r="D79" s="40"/>
      <c r="E79" s="235" t="str">
        <f>IF($G$7&gt;=2,$R$64,"")</f>
        <v/>
      </c>
      <c r="Q79" s="40"/>
      <c r="R79" s="7"/>
    </row>
    <row r="80" spans="3:20" ht="12" hidden="1" customHeight="1" x14ac:dyDescent="0.2">
      <c r="C80" s="40"/>
      <c r="D80" s="40"/>
      <c r="E80" s="235"/>
      <c r="Q80" s="40"/>
      <c r="R80" s="7"/>
    </row>
    <row r="81" spans="3:27" ht="12" hidden="1" customHeight="1" x14ac:dyDescent="0.2">
      <c r="C81" s="40"/>
      <c r="D81" s="40"/>
      <c r="E81" s="235" t="str">
        <f>IF($G$7&gt;=2,$R$64,"")</f>
        <v/>
      </c>
      <c r="Q81" s="7"/>
      <c r="R81" s="7"/>
    </row>
    <row r="82" spans="3:27" ht="12" hidden="1" customHeight="1" x14ac:dyDescent="0.2">
      <c r="C82" s="40"/>
      <c r="D82" s="40"/>
      <c r="E82" s="235"/>
    </row>
    <row r="83" spans="3:27" ht="12" hidden="1" customHeight="1" x14ac:dyDescent="0.2">
      <c r="C83" s="40"/>
      <c r="D83" s="40"/>
      <c r="E83" s="235" t="str">
        <f>IF($G$7&gt;=2,$R$64,"")</f>
        <v/>
      </c>
      <c r="Y83" s="42" t="s">
        <v>4</v>
      </c>
      <c r="Z83" s="146" t="s">
        <v>111</v>
      </c>
      <c r="AA83" s="146" t="s">
        <v>105</v>
      </c>
    </row>
    <row r="84" spans="3:27" ht="12" hidden="1" customHeight="1" x14ac:dyDescent="0.2">
      <c r="C84" s="40"/>
      <c r="D84" s="40"/>
      <c r="E84" s="235"/>
      <c r="Y84" s="42" t="s">
        <v>21</v>
      </c>
      <c r="Z84" s="204">
        <f>G17</f>
        <v>0</v>
      </c>
      <c r="AA84" s="204" t="str">
        <f>IF(I17&gt;0,I17,0)</f>
        <v/>
      </c>
    </row>
    <row r="85" spans="3:27" ht="12" hidden="1" customHeight="1" x14ac:dyDescent="0.2">
      <c r="C85" s="40"/>
      <c r="D85" s="40"/>
      <c r="E85" s="235" t="str">
        <f>IF($G$7&gt;=2,$R$64,"")</f>
        <v/>
      </c>
      <c r="Y85" s="42" t="s">
        <v>22</v>
      </c>
      <c r="Z85" s="204">
        <f>G19</f>
        <v>0</v>
      </c>
      <c r="AA85" s="204" t="str">
        <f>IF(I19&gt;0,I19,0)</f>
        <v/>
      </c>
    </row>
    <row r="86" spans="3:27" ht="12" hidden="1" customHeight="1" x14ac:dyDescent="0.2">
      <c r="Y86" s="42" t="s">
        <v>23</v>
      </c>
      <c r="Z86" s="204">
        <f>G21</f>
        <v>0</v>
      </c>
      <c r="AA86" s="204" t="str">
        <f>IF(I21&gt;0,I21,0)</f>
        <v/>
      </c>
    </row>
    <row r="87" spans="3:27" ht="12" hidden="1" customHeight="1" x14ac:dyDescent="0.2">
      <c r="Y87" s="42" t="s">
        <v>24</v>
      </c>
      <c r="Z87" s="204">
        <f>G23</f>
        <v>0</v>
      </c>
      <c r="AA87" s="204" t="str">
        <f>IF(I23&gt;0,I23,0)</f>
        <v/>
      </c>
    </row>
    <row r="88" spans="3:27" ht="12" hidden="1" customHeight="1" x14ac:dyDescent="0.2">
      <c r="Y88" s="42" t="s">
        <v>25</v>
      </c>
      <c r="Z88" s="204">
        <f>G25</f>
        <v>0</v>
      </c>
      <c r="AA88" s="204" t="str">
        <f>IF(I25&gt;0,I25,0)</f>
        <v/>
      </c>
    </row>
    <row r="89" spans="3:27" ht="12" hidden="1" customHeight="1" x14ac:dyDescent="0.2">
      <c r="Y89" s="42" t="s">
        <v>0</v>
      </c>
      <c r="Z89" s="204">
        <f>G27</f>
        <v>0</v>
      </c>
      <c r="AA89" s="204" t="str">
        <f>IF(I27&gt;0,I27,0)</f>
        <v/>
      </c>
    </row>
    <row r="90" spans="3:27" ht="12" hidden="1" customHeight="1" x14ac:dyDescent="0.2">
      <c r="Y90" s="42" t="s">
        <v>1</v>
      </c>
      <c r="Z90" s="204">
        <f>G29</f>
        <v>0</v>
      </c>
      <c r="AA90" s="204" t="str">
        <f>IF(I29&gt;0,I29,0)</f>
        <v/>
      </c>
    </row>
    <row r="91" spans="3:27" ht="12" hidden="1" customHeight="1" x14ac:dyDescent="0.2">
      <c r="Y91" s="42" t="s">
        <v>2</v>
      </c>
      <c r="Z91" s="204">
        <f>G31</f>
        <v>0</v>
      </c>
      <c r="AA91" s="204" t="str">
        <f>IF(I31&gt;0,I31,0)</f>
        <v/>
      </c>
    </row>
    <row r="92" spans="3:27" ht="12" hidden="1" customHeight="1" x14ac:dyDescent="0.2">
      <c r="F92" s="18" t="s">
        <v>84</v>
      </c>
      <c r="Y92" s="42" t="s">
        <v>3</v>
      </c>
      <c r="Z92" s="204">
        <f>G33</f>
        <v>0</v>
      </c>
      <c r="AA92" s="204" t="str">
        <f>IF(I33&gt;0,I33,0)</f>
        <v/>
      </c>
    </row>
    <row r="93" spans="3:27" ht="12" hidden="1" customHeight="1" x14ac:dyDescent="0.2">
      <c r="Y93" s="42" t="s">
        <v>26</v>
      </c>
      <c r="Z93" s="204">
        <f>G35</f>
        <v>0</v>
      </c>
      <c r="AA93" s="204" t="str">
        <f>IF(I35&gt;0,I35,0)</f>
        <v/>
      </c>
    </row>
    <row r="94" spans="3:27" ht="12" hidden="1" customHeight="1" x14ac:dyDescent="0.2">
      <c r="T94" s="18">
        <v>1</v>
      </c>
      <c r="Y94" s="42" t="s">
        <v>27</v>
      </c>
      <c r="Z94" s="204">
        <f>G37</f>
        <v>0</v>
      </c>
      <c r="AA94" s="204" t="str">
        <f>IF(I37&gt;0,I37,0)</f>
        <v/>
      </c>
    </row>
    <row r="95" spans="3:27" ht="12" hidden="1" customHeight="1" x14ac:dyDescent="0.2">
      <c r="T95" s="18">
        <v>0</v>
      </c>
      <c r="Y95" s="42" t="s">
        <v>28</v>
      </c>
      <c r="Z95" s="204">
        <f>G39</f>
        <v>0</v>
      </c>
      <c r="AA95" s="204" t="str">
        <f>IF(I39&gt;0,I39,0)</f>
        <v/>
      </c>
    </row>
    <row r="96" spans="3:27" ht="12" hidden="1" customHeight="1" x14ac:dyDescent="0.2">
      <c r="T96" s="18">
        <v>2.75</v>
      </c>
    </row>
    <row r="97" spans="3:11" ht="12" hidden="1" customHeight="1" x14ac:dyDescent="0.2"/>
    <row r="98" spans="3:11" ht="12" hidden="1" customHeight="1" x14ac:dyDescent="0.2">
      <c r="C98" s="17" t="s">
        <v>97</v>
      </c>
      <c r="E98" s="206">
        <f>G7</f>
        <v>1</v>
      </c>
      <c r="I98" s="47"/>
    </row>
    <row r="99" spans="3:11" ht="12" hidden="1" customHeight="1" x14ac:dyDescent="0.2">
      <c r="I99" s="47"/>
    </row>
    <row r="100" spans="3:11" ht="12" hidden="1" customHeight="1" x14ac:dyDescent="0.2">
      <c r="I100" s="47"/>
    </row>
    <row r="101" spans="3:11" ht="12" hidden="1" customHeight="1" x14ac:dyDescent="0.2">
      <c r="I101" s="47"/>
      <c r="K101" s="242"/>
    </row>
    <row r="102" spans="3:11" ht="12" hidden="1" customHeight="1" x14ac:dyDescent="0.2">
      <c r="I102" s="47"/>
    </row>
    <row r="103" spans="3:11" ht="12" hidden="1" customHeight="1" x14ac:dyDescent="0.2">
      <c r="I103" s="47"/>
      <c r="K103" s="242"/>
    </row>
    <row r="104" spans="3:11" ht="12" hidden="1" customHeight="1" x14ac:dyDescent="0.2">
      <c r="I104" s="47"/>
    </row>
    <row r="105" spans="3:11" ht="12" hidden="1" customHeight="1" x14ac:dyDescent="0.2">
      <c r="I105" s="47"/>
      <c r="K105" s="242"/>
    </row>
    <row r="106" spans="3:11" ht="12" hidden="1" customHeight="1" x14ac:dyDescent="0.2">
      <c r="I106" s="47"/>
    </row>
    <row r="107" spans="3:11" ht="12" hidden="1" customHeight="1" x14ac:dyDescent="0.2">
      <c r="I107" s="47"/>
      <c r="K107" s="242"/>
    </row>
    <row r="108" spans="3:11" ht="12" hidden="1" customHeight="1" x14ac:dyDescent="0.2">
      <c r="I108" s="47"/>
    </row>
    <row r="109" spans="3:11" ht="12" hidden="1" customHeight="1" x14ac:dyDescent="0.2">
      <c r="I109" s="47"/>
      <c r="K109" s="242"/>
    </row>
    <row r="110" spans="3:11" ht="12" hidden="1" customHeight="1" x14ac:dyDescent="0.2">
      <c r="I110" s="47"/>
    </row>
    <row r="111" spans="3:11" ht="12" hidden="1" customHeight="1" x14ac:dyDescent="0.2">
      <c r="I111" s="47"/>
      <c r="K111" s="242"/>
    </row>
    <row r="112" spans="3:11" ht="12" hidden="1" customHeight="1" x14ac:dyDescent="0.2">
      <c r="I112" s="47"/>
    </row>
    <row r="113" spans="9:11" ht="12" hidden="1" customHeight="1" x14ac:dyDescent="0.2">
      <c r="I113" s="47"/>
      <c r="K113" s="242"/>
    </row>
    <row r="114" spans="9:11" ht="12" hidden="1" customHeight="1" x14ac:dyDescent="0.2">
      <c r="I114" s="47"/>
    </row>
    <row r="115" spans="9:11" ht="12" hidden="1" customHeight="1" x14ac:dyDescent="0.2">
      <c r="I115" s="47"/>
      <c r="K115" s="242"/>
    </row>
    <row r="116" spans="9:11" ht="12" hidden="1" customHeight="1" x14ac:dyDescent="0.2">
      <c r="I116" s="47"/>
    </row>
    <row r="117" spans="9:11" ht="12" hidden="1" customHeight="1" x14ac:dyDescent="0.2">
      <c r="I117" s="47"/>
      <c r="K117" s="242"/>
    </row>
    <row r="118" spans="9:11" ht="12" hidden="1" customHeight="1" x14ac:dyDescent="0.2">
      <c r="I118" s="47"/>
    </row>
    <row r="119" spans="9:11" ht="12" hidden="1" customHeight="1" x14ac:dyDescent="0.2">
      <c r="I119" s="47"/>
      <c r="K119" s="242"/>
    </row>
    <row r="120" spans="9:11" ht="12" hidden="1" customHeight="1" x14ac:dyDescent="0.2">
      <c r="I120" s="47"/>
    </row>
    <row r="121" spans="9:11" ht="12" hidden="1" customHeight="1" x14ac:dyDescent="0.2">
      <c r="K121" s="242"/>
    </row>
    <row r="122" spans="9:11" ht="12" hidden="1" customHeight="1" x14ac:dyDescent="0.2"/>
    <row r="123" spans="9:11" ht="12" hidden="1" customHeight="1" x14ac:dyDescent="0.2">
      <c r="K123" s="242"/>
    </row>
  </sheetData>
  <sheetProtection password="CC78" sheet="1" objects="1" scenarios="1" selectLockedCells="1"/>
  <mergeCells count="13">
    <mergeCell ref="M11:M14"/>
    <mergeCell ref="E46:R51"/>
    <mergeCell ref="E53:O57"/>
    <mergeCell ref="C1:K2"/>
    <mergeCell ref="C5:E5"/>
    <mergeCell ref="C7:E7"/>
    <mergeCell ref="C3:E3"/>
    <mergeCell ref="C11:C14"/>
    <mergeCell ref="E11:E14"/>
    <mergeCell ref="E45:R45"/>
    <mergeCell ref="G11:G14"/>
    <mergeCell ref="I11:I14"/>
    <mergeCell ref="K11:K14"/>
  </mergeCells>
  <dataValidations count="7">
    <dataValidation type="whole" operator="greaterThanOrEqual" allowBlank="1" showInputMessage="1" showErrorMessage="1" error="The meter read must be greater than or equal to the last month's meter read. For help call 7424 3753._x000a_" sqref="E21 E25 E27 E29 E31 E33 E35 E37 E39">
      <formula1>E19</formula1>
    </dataValidation>
    <dataValidation type="whole" operator="greaterThanOrEqual" showInputMessage="1" showErrorMessage="1" error="The meter read must be greater than or equal to the last month's meter read. For help call 7424 3753._x000a_" sqref="E19">
      <formula1>E17</formula1>
    </dataValidation>
    <dataValidation type="whole" operator="greaterThanOrEqual" allowBlank="1" showErrorMessage="1" error="The meter read must be greater than or equal to the last month's meter read. For help call 7424 3753._x000a__x000a__x000a_" prompt="_x000a_" sqref="E23">
      <formula1>E21</formula1>
    </dataValidation>
    <dataValidation type="whole" operator="greaterThanOrEqual" allowBlank="1" showInputMessage="1" showErrorMessage="1" error="The meter read must be greater than or equal to the last month's meter read. For help call 7424 3753._x000a__x000a_" sqref="E17">
      <formula1>E15</formula1>
    </dataValidation>
    <dataValidation type="whole" operator="greaterThanOrEqual" allowBlank="1" showInputMessage="1" showErrorMessage="1" error="You need to enter meter readings for every month including a start read for the table to populate correctly." prompt="Enter the first meter read and then progressively enter the end of monthly reads. _x000a__x000a_" sqref="E15">
      <formula1>0</formula1>
    </dataValidation>
    <dataValidation type="list" allowBlank="1" showInputMessage="1" showErrorMessage="1" prompt="If your water meter also supplies other assets (e.g. toilet blocks, buildings etc.) select the percentage that is used for irrigation only over a single year. " sqref="G7">
      <formula1>$T$47:$T$67</formula1>
    </dataValidation>
    <dataValidation allowBlank="1" showInputMessage="1" showErrorMessage="1" promptTitle="BIr" prompt="Insert the base irrigation requirement for each month in the white cells. This can be found on your IPOS permit or calculated using the Irrigation calculator in the second worksheet." sqref="G17"/>
  </dataValidations>
  <pageMargins left="0.7" right="0.7" top="0.75" bottom="0.75" header="0.3" footer="0.3"/>
  <pageSetup paperSize="9" orientation="portrait" verticalDpi="0" r:id="rId1"/>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AB128"/>
  <sheetViews>
    <sheetView showGridLines="0" showRowColHeaders="0" topLeftCell="B1" zoomScaleNormal="100" workbookViewId="0">
      <selection activeCell="E15" sqref="E15"/>
    </sheetView>
  </sheetViews>
  <sheetFormatPr defaultColWidth="0" defaultRowHeight="12" customHeight="1" zeroHeight="1" x14ac:dyDescent="0.2"/>
  <cols>
    <col min="1" max="1" width="9.140625" style="18" hidden="1" customWidth="1"/>
    <col min="2" max="2" width="2" style="18" customWidth="1"/>
    <col min="3" max="3" width="14.7109375" style="7" customWidth="1"/>
    <col min="4" max="4" width="0.5703125" style="18" customWidth="1"/>
    <col min="5" max="5" width="14.7109375" style="205" customWidth="1"/>
    <col min="6" max="6" width="0.5703125" style="18" customWidth="1"/>
    <col min="7" max="7" width="14.7109375" style="18" customWidth="1"/>
    <col min="8" max="8" width="0.5703125" style="18" customWidth="1"/>
    <col min="9" max="9" width="14.7109375" style="18" customWidth="1"/>
    <col min="10" max="10" width="0.5703125" style="18" customWidth="1"/>
    <col min="11" max="11" width="14.7109375" style="18" customWidth="1"/>
    <col min="12" max="12" width="0.5703125" style="18" customWidth="1"/>
    <col min="13" max="19" width="14.7109375" style="18" customWidth="1"/>
    <col min="20" max="16384" width="9.140625" style="18" hidden="1"/>
  </cols>
  <sheetData>
    <row r="1" spans="2:13" ht="12" customHeight="1" x14ac:dyDescent="0.2">
      <c r="C1" s="317" t="s">
        <v>108</v>
      </c>
      <c r="D1" s="317"/>
      <c r="E1" s="317"/>
      <c r="F1" s="317"/>
      <c r="G1" s="317"/>
      <c r="H1" s="317"/>
      <c r="I1" s="317"/>
      <c r="J1" s="317"/>
      <c r="K1" s="317"/>
    </row>
    <row r="2" spans="2:13" ht="18" customHeight="1" x14ac:dyDescent="0.2">
      <c r="C2" s="317"/>
      <c r="D2" s="317"/>
      <c r="E2" s="317"/>
      <c r="F2" s="317"/>
      <c r="G2" s="317"/>
      <c r="H2" s="317"/>
      <c r="I2" s="317"/>
      <c r="J2" s="317"/>
      <c r="K2" s="317"/>
    </row>
    <row r="3" spans="2:13" ht="12" customHeight="1" x14ac:dyDescent="0.2">
      <c r="C3" s="319" t="s">
        <v>126</v>
      </c>
      <c r="D3" s="319"/>
      <c r="E3" s="319"/>
      <c r="F3" s="198"/>
      <c r="G3" s="218"/>
      <c r="H3" s="198"/>
      <c r="I3" s="198"/>
      <c r="J3" s="198"/>
      <c r="K3" s="198"/>
    </row>
    <row r="4" spans="2:13" ht="5.0999999999999996" customHeight="1" x14ac:dyDescent="0.2"/>
    <row r="5" spans="2:13" ht="12" customHeight="1" x14ac:dyDescent="0.2">
      <c r="C5" s="346" t="s">
        <v>92</v>
      </c>
      <c r="D5" s="346"/>
      <c r="E5" s="346"/>
      <c r="F5" s="200"/>
      <c r="G5" s="218"/>
    </row>
    <row r="6" spans="2:13" s="7" customFormat="1" ht="5.0999999999999996" customHeight="1" x14ac:dyDescent="0.2">
      <c r="C6" s="200"/>
      <c r="D6" s="200"/>
      <c r="E6" s="43"/>
      <c r="F6" s="200"/>
    </row>
    <row r="7" spans="2:13" ht="12" customHeight="1" x14ac:dyDescent="0.2">
      <c r="C7" s="347" t="s">
        <v>87</v>
      </c>
      <c r="D7" s="347"/>
      <c r="E7" s="347"/>
      <c r="F7" s="201"/>
      <c r="G7" s="219">
        <v>1</v>
      </c>
    </row>
    <row r="8" spans="2:13" ht="5.0999999999999996" customHeight="1" x14ac:dyDescent="0.2">
      <c r="C8" s="201"/>
      <c r="D8" s="201"/>
      <c r="E8" s="201"/>
      <c r="F8" s="201"/>
      <c r="G8" s="220"/>
    </row>
    <row r="9" spans="2:13" ht="12" customHeight="1" x14ac:dyDescent="0.2">
      <c r="C9" s="201"/>
      <c r="D9" s="201"/>
      <c r="E9" s="201" t="s">
        <v>93</v>
      </c>
      <c r="F9" s="201"/>
      <c r="G9" s="221"/>
      <c r="I9" s="276"/>
    </row>
    <row r="10" spans="2:13" ht="12" customHeight="1" x14ac:dyDescent="0.2">
      <c r="C10" s="201"/>
      <c r="D10" s="201"/>
      <c r="E10" s="201"/>
      <c r="F10" s="201"/>
      <c r="G10" s="201"/>
    </row>
    <row r="11" spans="2:13" ht="12" customHeight="1" x14ac:dyDescent="0.2">
      <c r="C11" s="323" t="s">
        <v>4</v>
      </c>
      <c r="D11" s="201"/>
      <c r="E11" s="320" t="s">
        <v>86</v>
      </c>
      <c r="F11" s="201"/>
      <c r="G11" s="318" t="s">
        <v>111</v>
      </c>
      <c r="I11" s="318" t="s">
        <v>105</v>
      </c>
      <c r="K11" s="318" t="s">
        <v>104</v>
      </c>
      <c r="M11" s="325" t="s">
        <v>4</v>
      </c>
    </row>
    <row r="12" spans="2:13" ht="12" customHeight="1" x14ac:dyDescent="0.2">
      <c r="B12" s="222"/>
      <c r="C12" s="323"/>
      <c r="E12" s="320"/>
      <c r="F12" s="51"/>
      <c r="G12" s="318"/>
      <c r="H12" s="213"/>
      <c r="I12" s="318"/>
      <c r="J12" s="213"/>
      <c r="K12" s="318"/>
      <c r="M12" s="325"/>
    </row>
    <row r="13" spans="2:13" s="157" customFormat="1" ht="12" customHeight="1" x14ac:dyDescent="0.2">
      <c r="C13" s="323"/>
      <c r="D13" s="36"/>
      <c r="E13" s="320"/>
      <c r="F13" s="37"/>
      <c r="G13" s="318"/>
      <c r="H13" s="36"/>
      <c r="I13" s="318"/>
      <c r="J13" s="36"/>
      <c r="K13" s="318"/>
      <c r="M13" s="325"/>
    </row>
    <row r="14" spans="2:13" ht="12" customHeight="1" x14ac:dyDescent="0.2">
      <c r="B14" s="51"/>
      <c r="C14" s="323"/>
      <c r="D14" s="38"/>
      <c r="E14" s="348"/>
      <c r="F14" s="39"/>
      <c r="G14" s="318"/>
      <c r="H14" s="40"/>
      <c r="I14" s="318"/>
      <c r="J14" s="40"/>
      <c r="K14" s="318"/>
      <c r="M14" s="325"/>
    </row>
    <row r="15" spans="2:13" ht="12" customHeight="1" x14ac:dyDescent="0.2">
      <c r="C15" s="200" t="s">
        <v>60</v>
      </c>
      <c r="D15" s="200"/>
      <c r="E15" s="223"/>
      <c r="F15" s="7"/>
      <c r="G15" s="185"/>
      <c r="H15" s="40"/>
      <c r="I15" s="185"/>
      <c r="J15" s="40"/>
      <c r="K15" s="185"/>
      <c r="M15" s="184"/>
    </row>
    <row r="16" spans="2:13" s="7" customFormat="1" ht="5.0999999999999996" customHeight="1" x14ac:dyDescent="0.2">
      <c r="C16" s="200"/>
      <c r="D16" s="200"/>
      <c r="E16" s="224"/>
      <c r="G16" s="40"/>
      <c r="H16" s="40"/>
      <c r="I16" s="40"/>
      <c r="J16" s="40"/>
      <c r="K16" s="41"/>
    </row>
    <row r="17" spans="3:13" ht="12" customHeight="1" x14ac:dyDescent="0.2">
      <c r="C17" s="200" t="s">
        <v>62</v>
      </c>
      <c r="D17" s="200"/>
      <c r="E17" s="225"/>
      <c r="F17" s="226"/>
      <c r="G17" s="227"/>
      <c r="H17" s="9"/>
      <c r="I17" s="228" t="str">
        <f>IF(ISBLANK(E17),"",IF(ISBLANK($E$15),"Enter Start Read",(E17-E15)*$G$7))</f>
        <v/>
      </c>
      <c r="J17" s="229"/>
      <c r="K17" s="230" t="str">
        <f>IF(I17="Enter Start Read","NA",IF(I17="","",IF(I17&gt;0,I17*$G$9,IF(I17=0,""))))</f>
        <v/>
      </c>
      <c r="M17" s="42" t="s">
        <v>73</v>
      </c>
    </row>
    <row r="18" spans="3:13" ht="5.0999999999999996" customHeight="1" x14ac:dyDescent="0.2">
      <c r="C18" s="200"/>
      <c r="D18" s="200"/>
      <c r="E18" s="231"/>
      <c r="F18" s="226"/>
      <c r="G18" s="9"/>
      <c r="H18" s="9"/>
      <c r="I18" s="232"/>
      <c r="J18" s="229"/>
      <c r="K18" s="233"/>
      <c r="M18" s="42"/>
    </row>
    <row r="19" spans="3:13" ht="12" customHeight="1" x14ac:dyDescent="0.2">
      <c r="C19" s="200" t="s">
        <v>61</v>
      </c>
      <c r="D19" s="200"/>
      <c r="E19" s="225"/>
      <c r="F19" s="226"/>
      <c r="G19" s="227"/>
      <c r="H19" s="9"/>
      <c r="I19" s="228" t="str">
        <f>IF(E19="","",IF(E17&gt;0,(E19-E17)*$G$7,IF(E15&gt;0,(E19-E15)*$G$7,IF(ISBLANK(E15),"Enter Start Read",(E19-E15)*$G$7))))</f>
        <v/>
      </c>
      <c r="J19" s="229"/>
      <c r="K19" s="230" t="str">
        <f>IF(I19="Enter Start Read","NA",IF(I19="","",IF(I19&gt;0,I19*$G$9,IF(I19=0,""))))</f>
        <v/>
      </c>
      <c r="M19" s="42" t="s">
        <v>74</v>
      </c>
    </row>
    <row r="20" spans="3:13" ht="5.0999999999999996" customHeight="1" x14ac:dyDescent="0.2">
      <c r="C20" s="200"/>
      <c r="D20" s="200"/>
      <c r="E20" s="231"/>
      <c r="F20" s="226"/>
      <c r="G20" s="9"/>
      <c r="H20" s="9"/>
      <c r="I20" s="232"/>
      <c r="J20" s="229"/>
      <c r="K20" s="233"/>
      <c r="M20" s="42"/>
    </row>
    <row r="21" spans="3:13" ht="12" customHeight="1" x14ac:dyDescent="0.2">
      <c r="C21" s="200" t="s">
        <v>71</v>
      </c>
      <c r="D21" s="200"/>
      <c r="E21" s="225"/>
      <c r="F21" s="226"/>
      <c r="G21" s="227"/>
      <c r="H21" s="226"/>
      <c r="I21" s="228" t="str">
        <f>IF(E21="","",IF(E19&gt;0,(E21-E19)*$G$7,IF(E17&gt;0,(E21-E17)*$G$7,IF(ISBLANK(E15),"Enter Start Read",(E21-E15)*$G$7))))</f>
        <v/>
      </c>
      <c r="J21" s="210"/>
      <c r="K21" s="230" t="str">
        <f>IF(I21="Enter Start Read","NA",IF(I21="","",IF(I21&gt;0,I21*$G$9,IF(I21=0,""))))</f>
        <v/>
      </c>
      <c r="M21" s="42" t="s">
        <v>75</v>
      </c>
    </row>
    <row r="22" spans="3:13" ht="5.0999999999999996" customHeight="1" x14ac:dyDescent="0.2">
      <c r="C22" s="200"/>
      <c r="D22" s="200"/>
      <c r="E22" s="231"/>
      <c r="F22" s="226"/>
      <c r="G22" s="226"/>
      <c r="H22" s="226"/>
      <c r="I22" s="232"/>
      <c r="J22" s="210"/>
      <c r="K22" s="233"/>
      <c r="M22" s="42"/>
    </row>
    <row r="23" spans="3:13" ht="12" customHeight="1" x14ac:dyDescent="0.2">
      <c r="C23" s="200" t="s">
        <v>63</v>
      </c>
      <c r="D23" s="200"/>
      <c r="E23" s="225"/>
      <c r="F23" s="226"/>
      <c r="G23" s="227"/>
      <c r="H23" s="226"/>
      <c r="I23" s="228" t="str">
        <f>IF(E23="","",IF(E21&gt;0,(E23-E21)*$G$7,IF(E19&gt;0,(E23-E19)*$G$7,IF(E17&gt;0,(E23-E17)*$G$7,IF(ISBLANK(E15),"Enter Start Read",(E23-E15)*$G$7)))))</f>
        <v/>
      </c>
      <c r="J23" s="210"/>
      <c r="K23" s="230" t="str">
        <f>IF(I23="Enter Start Read","NA",IF(I23="","",IF(I23&gt;0,I23*$G$9,IF(I23=0,""))))</f>
        <v/>
      </c>
      <c r="M23" s="42" t="s">
        <v>76</v>
      </c>
    </row>
    <row r="24" spans="3:13" s="7" customFormat="1" ht="5.0999999999999996" customHeight="1" x14ac:dyDescent="0.2">
      <c r="C24" s="200"/>
      <c r="D24" s="200"/>
      <c r="E24" s="231"/>
      <c r="F24" s="226"/>
      <c r="G24" s="226"/>
      <c r="H24" s="226"/>
      <c r="I24" s="232"/>
      <c r="J24" s="210"/>
      <c r="K24" s="233"/>
      <c r="M24" s="42"/>
    </row>
    <row r="25" spans="3:13" ht="12" customHeight="1" x14ac:dyDescent="0.2">
      <c r="C25" s="200" t="s">
        <v>64</v>
      </c>
      <c r="D25" s="200"/>
      <c r="E25" s="225"/>
      <c r="F25" s="226"/>
      <c r="G25" s="227"/>
      <c r="H25" s="226"/>
      <c r="I25" s="228" t="str">
        <f>IF(E25="","",IF(E23&gt;0,(E25-E23)*$G$7,IF(E21&gt;0,(E25-E21)*$G$7,IF(E19&gt;0,(E25-E19)*$G$7,IF(E17&gt;0,(E25-E17)*$G$7,IF(ISBLANK(E15),"Enter Start Read",(E25-E15)*$G$7))))))</f>
        <v/>
      </c>
      <c r="J25" s="210"/>
      <c r="K25" s="230" t="str">
        <f>IF(I25="Enter Start Read","NA",IF(I25="","",IF(I25&gt;0,I25*$G$9,IF(I25=0,""))))</f>
        <v/>
      </c>
      <c r="M25" s="42" t="s">
        <v>77</v>
      </c>
    </row>
    <row r="26" spans="3:13" ht="5.0999999999999996" customHeight="1" x14ac:dyDescent="0.2">
      <c r="C26" s="200"/>
      <c r="D26" s="200"/>
      <c r="E26" s="231"/>
      <c r="F26" s="226"/>
      <c r="G26" s="226"/>
      <c r="H26" s="226"/>
      <c r="I26" s="232"/>
      <c r="J26" s="210"/>
      <c r="K26" s="233"/>
      <c r="M26" s="42"/>
    </row>
    <row r="27" spans="3:13" ht="12" customHeight="1" x14ac:dyDescent="0.2">
      <c r="C27" s="200" t="s">
        <v>65</v>
      </c>
      <c r="D27" s="200"/>
      <c r="E27" s="225"/>
      <c r="F27" s="226"/>
      <c r="G27" s="227"/>
      <c r="H27" s="226"/>
      <c r="I27" s="228" t="str">
        <f>IF(E27="","",IF(E25&gt;0,(E27-E25)*$G$7,IF(E23&gt;0,(E27-E23)*$G$7,IF(E21&gt;0,(E27-E21)*$G$7,IF(E19&gt;0,(E27-E19)*$G$7,IF(E17&gt;0,(E27-E17)*$G$7,IF(ISBLANK(E15),"Enter Start Read",(E27-E15)*$G$7)))))))</f>
        <v/>
      </c>
      <c r="J27" s="210"/>
      <c r="K27" s="230" t="str">
        <f>IF(I27="Enter Start Read","NA",IF(I27="","",IF(I27&gt;0,I27*$G$9,IF(I27=0,""))))</f>
        <v/>
      </c>
      <c r="M27" s="42" t="s">
        <v>78</v>
      </c>
    </row>
    <row r="28" spans="3:13" ht="5.0999999999999996" customHeight="1" x14ac:dyDescent="0.2">
      <c r="C28" s="200"/>
      <c r="D28" s="200"/>
      <c r="E28" s="231"/>
      <c r="F28" s="226"/>
      <c r="G28" s="226"/>
      <c r="H28" s="226"/>
      <c r="I28" s="232"/>
      <c r="J28" s="210"/>
      <c r="K28" s="233"/>
      <c r="M28" s="42"/>
    </row>
    <row r="29" spans="3:13" ht="12" customHeight="1" x14ac:dyDescent="0.2">
      <c r="C29" s="200" t="s">
        <v>66</v>
      </c>
      <c r="D29" s="200"/>
      <c r="E29" s="225"/>
      <c r="F29" s="226"/>
      <c r="G29" s="227"/>
      <c r="H29" s="226"/>
      <c r="I29" s="228" t="str">
        <f>IF(E29="","",IF(E27&gt;0,(E29-E27)*$G$7,IF(E25&gt;0,(E29-E25)*$G$7,IF(E23&gt;0,(E29-E23)*$G$7,IF(E21&gt;0,(E29-E21)*$G$7,IF(E19&gt;0,(E29-E19)*$G$7,IF(E17&gt;0,(E29-E15)*$G$7,IF(ISBLANK(E15),"Enter Start Read",(E29-E15)*$G$7))))))))</f>
        <v/>
      </c>
      <c r="J29" s="210"/>
      <c r="K29" s="230" t="str">
        <f>IF(I29="Enter Start Read","NA",IF(I29="","",IF(I29&gt;0,I29*$G$9,IF(I29=0,""))))</f>
        <v/>
      </c>
      <c r="M29" s="42" t="s">
        <v>79</v>
      </c>
    </row>
    <row r="30" spans="3:13" ht="5.0999999999999996" customHeight="1" x14ac:dyDescent="0.2">
      <c r="C30" s="200"/>
      <c r="D30" s="200"/>
      <c r="E30" s="231"/>
      <c r="F30" s="226"/>
      <c r="G30" s="226"/>
      <c r="H30" s="226"/>
      <c r="I30" s="232"/>
      <c r="J30" s="210"/>
      <c r="K30" s="233"/>
      <c r="M30" s="42"/>
    </row>
    <row r="31" spans="3:13" ht="12" customHeight="1" x14ac:dyDescent="0.2">
      <c r="C31" s="200" t="s">
        <v>67</v>
      </c>
      <c r="D31" s="200"/>
      <c r="E31" s="225"/>
      <c r="F31" s="226"/>
      <c r="G31" s="227"/>
      <c r="H31" s="226"/>
      <c r="I31" s="228" t="str">
        <f>IF(E31="","",IF(E29&gt;0,(E31-E29)*$G$7,IF(E27&gt;0,(E31-E27)*$G$7,IF(E25&gt;0,(E31-E25)*$G$7,IF(E23&gt;0,(E31-E23)*$G$7,IF(E21&gt;0,(E31-E21)*$G$7,IF(E19&gt;0,(E31-E17)*$G$7,IF(E17&gt;0,(E31-E17)*$G$7,IF(ISBLANK(E15),"Enter Start Read",(E31-E15)*$G$7)))))))))</f>
        <v/>
      </c>
      <c r="J31" s="210"/>
      <c r="K31" s="230" t="str">
        <f>IF(I31="Enter Start Read","NA",IF(I31="","",IF(I31&gt;0,I31*$G$9,IF(I31=0,""))))</f>
        <v/>
      </c>
      <c r="M31" s="42" t="s">
        <v>80</v>
      </c>
    </row>
    <row r="32" spans="3:13" ht="5.0999999999999996" customHeight="1" x14ac:dyDescent="0.2">
      <c r="C32" s="200"/>
      <c r="D32" s="200"/>
      <c r="E32" s="231"/>
      <c r="F32" s="226"/>
      <c r="G32" s="226"/>
      <c r="H32" s="226"/>
      <c r="I32" s="232"/>
      <c r="J32" s="210"/>
      <c r="K32" s="233"/>
      <c r="M32" s="42"/>
    </row>
    <row r="33" spans="3:21" ht="12" customHeight="1" x14ac:dyDescent="0.2">
      <c r="C33" s="200" t="s">
        <v>68</v>
      </c>
      <c r="D33" s="200"/>
      <c r="E33" s="225"/>
      <c r="F33" s="226"/>
      <c r="G33" s="227"/>
      <c r="H33" s="226"/>
      <c r="I33" s="228" t="str">
        <f>IF(E33="","",IF(E31&gt;0,(E33-E31)*$G$7,IF(E29&gt;0,(E33-E29)*$G$7,IF(E27&gt;0,(E33-E27)*$G$7,IF(E25&gt;0,(E33-E25)*$G$7,IF(E23&gt;0,(E33-E23)*$G$7,IF(E21&gt;0,(E33-E19)*$G$7,IF(E19&gt;0,(E33-E19)*$G$7,IF(E17&gt;0,(E33-E17)*$G$7,IF(ISBLANK(E15),"Enter Start Read",(E33-E15)*$G$7))))))))))</f>
        <v/>
      </c>
      <c r="J33" s="210"/>
      <c r="K33" s="230" t="str">
        <f>IF(I33="Enter Start Read","NA",IF(I33="","",IF(I33&gt;0,I33*$G$9,IF(I33=0,""))))</f>
        <v/>
      </c>
      <c r="M33" s="42" t="s">
        <v>81</v>
      </c>
    </row>
    <row r="34" spans="3:21" ht="5.0999999999999996" customHeight="1" x14ac:dyDescent="0.2">
      <c r="C34" s="200"/>
      <c r="D34" s="200"/>
      <c r="E34" s="231"/>
      <c r="F34" s="226"/>
      <c r="G34" s="226"/>
      <c r="H34" s="226"/>
      <c r="I34" s="232"/>
      <c r="J34" s="210"/>
      <c r="K34" s="233"/>
      <c r="M34" s="42"/>
    </row>
    <row r="35" spans="3:21" ht="12" customHeight="1" x14ac:dyDescent="0.2">
      <c r="C35" s="200" t="s">
        <v>69</v>
      </c>
      <c r="D35" s="200"/>
      <c r="E35" s="225"/>
      <c r="F35" s="226"/>
      <c r="G35" s="227"/>
      <c r="H35" s="226"/>
      <c r="I35" s="228" t="str">
        <f>IF(E35="","",IF(E33&gt;0,(E35-E33)*$G$7,IF(E31&gt;0,(E35-E31)*$G$7,IF(E29&gt;0,(E35-E29)*$G$7,IF(E27&gt;0,(E35-E27)*$G$7,IF(E25&gt;0,(E35-E25)*$G$7,IF(E23&gt;0,(E35-E21)*$G$7,IF(E21&gt;0,(E35-E21)*$G$7,IF(E19&gt;0,(E35-E19)*$G$7,IF(E17&gt;0,(E35-E17)*$G$7,IF(ISBLANK(E15),"Enter Start Read",(E35-E15)*$G$7)))))))))))</f>
        <v/>
      </c>
      <c r="J35" s="210"/>
      <c r="K35" s="230" t="str">
        <f>IF(I35="Enter Start Read","NA",IF(I35="","",IF(I35&gt;0,I35*$G$9,IF(I35=0,""))))</f>
        <v/>
      </c>
      <c r="M35" s="42" t="s">
        <v>82</v>
      </c>
    </row>
    <row r="36" spans="3:21" ht="5.0999999999999996" customHeight="1" x14ac:dyDescent="0.2">
      <c r="C36" s="200"/>
      <c r="D36" s="200"/>
      <c r="E36" s="231"/>
      <c r="F36" s="226"/>
      <c r="G36" s="226"/>
      <c r="H36" s="226"/>
      <c r="I36" s="232"/>
      <c r="J36" s="210"/>
      <c r="K36" s="233"/>
      <c r="M36" s="42"/>
    </row>
    <row r="37" spans="3:21" ht="12" customHeight="1" x14ac:dyDescent="0.2">
      <c r="C37" s="200" t="s">
        <v>70</v>
      </c>
      <c r="D37" s="200"/>
      <c r="E37" s="225"/>
      <c r="F37" s="226"/>
      <c r="G37" s="227"/>
      <c r="H37" s="226"/>
      <c r="I37" s="228" t="str">
        <f>IF(E37="","",IF(E35&gt;0,(E37-E35)*$G$7,IF(E33&gt;0,(E37-E33)*$G$7,IF(E31&gt;0,(E37-E31)*$G$7,IF(E29&gt;0,(E37-E29)*$G$7,IF(E27&gt;0,(E37-E27)*$G$7,IF(E25&gt;0,(E37-E23)*$G$7,IF(E23&gt;0,(E37-E23)*$G$7,IF(E21&gt;0,(E37-E21)*$G$7,IF(E19&gt;0,(E37-E19)*$G$7,IF(E17&gt;0,(E37-E17)*$G$7,IF(ISBLANK(E15),"Enter Start Read",(E37-E15)*$G$7))))))))))))</f>
        <v/>
      </c>
      <c r="J37" s="210"/>
      <c r="K37" s="230" t="str">
        <f>IF(I37="Enter Start Read","NA",IF(I37="","",IF(I37&gt;0,I37*$G$9,IF(I37=0,""))))</f>
        <v/>
      </c>
      <c r="M37" s="42" t="s">
        <v>27</v>
      </c>
    </row>
    <row r="38" spans="3:21" ht="5.0999999999999996" customHeight="1" x14ac:dyDescent="0.2">
      <c r="C38" s="200"/>
      <c r="D38" s="200"/>
      <c r="E38" s="231"/>
      <c r="F38" s="226"/>
      <c r="G38" s="226"/>
      <c r="H38" s="226"/>
      <c r="I38" s="232"/>
      <c r="J38" s="210"/>
      <c r="K38" s="233"/>
      <c r="M38" s="42"/>
    </row>
    <row r="39" spans="3:21" ht="12" customHeight="1" x14ac:dyDescent="0.2">
      <c r="C39" s="200" t="s">
        <v>72</v>
      </c>
      <c r="D39" s="47"/>
      <c r="E39" s="225"/>
      <c r="F39" s="226"/>
      <c r="G39" s="227"/>
      <c r="H39" s="226"/>
      <c r="I39" s="228" t="str">
        <f>IF(E39="","",IF(E37&gt;0,(E39-E37)*$G$7,IF(E35&gt;0,(E39-E35)*$G$7,IF(E33&gt;0,(E39-E33)*$G$7,IF(E31&gt;0,(E39-E31)*$G$7,IF(E29&gt;0,(E39-E29)*$G$7,IF(E27&gt;0,(E39-E25)*$G$7,IF(E25&gt;0,(E39-E25)*$G$7,IF(E23&gt;0,(E39-E23)*$G$7,IF(E21&gt;0,(E39-E21)*$G$7,IF(E19&gt;0,(E39-E19)*$G$7,IF(E17&gt;0,(E39-E17)*$G$7,IF(ISBLANK(E15),"Enter Start Read",(E39-E15)*$G$7)))))))))))))</f>
        <v/>
      </c>
      <c r="J39" s="210"/>
      <c r="K39" s="230" t="str">
        <f>IF(I39="Enter Start Read","NA",IF(I39="","",IF(I39&gt;0,I39*$G$9,IF(I39=0,""))))</f>
        <v/>
      </c>
      <c r="M39" s="42" t="s">
        <v>83</v>
      </c>
    </row>
    <row r="40" spans="3:21" ht="5.0999999999999996" customHeight="1" x14ac:dyDescent="0.2">
      <c r="C40" s="200" t="str">
        <f>IF(G7&gt;=2,T69,"")</f>
        <v/>
      </c>
      <c r="D40" s="200"/>
      <c r="E40" s="231"/>
      <c r="F40" s="7"/>
      <c r="G40" s="7"/>
      <c r="H40" s="7"/>
      <c r="I40" s="232"/>
      <c r="J40" s="234"/>
      <c r="K40" s="233"/>
    </row>
    <row r="41" spans="3:21" ht="12" customHeight="1" x14ac:dyDescent="0.2">
      <c r="C41" s="200" t="s">
        <v>59</v>
      </c>
      <c r="D41" s="200"/>
      <c r="E41" s="235"/>
      <c r="F41" s="7"/>
      <c r="G41" s="236">
        <f>SUM(G17:G39)</f>
        <v>0</v>
      </c>
      <c r="H41" s="7"/>
      <c r="I41" s="237">
        <f>SUM(I17:I39)</f>
        <v>0</v>
      </c>
      <c r="J41" s="234"/>
      <c r="K41" s="238">
        <f>SUM(K17:K39)</f>
        <v>0</v>
      </c>
    </row>
    <row r="42" spans="3:21" ht="12" customHeight="1" x14ac:dyDescent="0.2">
      <c r="C42" s="10"/>
      <c r="D42" s="10"/>
      <c r="E42" s="235"/>
      <c r="K42" s="41" t="str">
        <f>IF(I42&gt;$T$95,I42*$T$96,"")</f>
        <v/>
      </c>
    </row>
    <row r="43" spans="3:21" ht="12" customHeight="1" x14ac:dyDescent="0.2">
      <c r="C43" s="40"/>
      <c r="D43" s="40"/>
      <c r="E43" s="235" t="str">
        <f>IF($G$7&gt;=2,$R$64,"")</f>
        <v/>
      </c>
    </row>
    <row r="44" spans="3:21" ht="12" customHeight="1" x14ac:dyDescent="0.2">
      <c r="C44" s="40"/>
      <c r="D44" s="40"/>
      <c r="E44" s="235"/>
      <c r="T44" s="42"/>
      <c r="U44" s="42"/>
    </row>
    <row r="45" spans="3:21" ht="12" customHeight="1" x14ac:dyDescent="0.2">
      <c r="C45" s="40"/>
      <c r="D45" s="40"/>
      <c r="E45" s="335" t="s">
        <v>128</v>
      </c>
      <c r="F45" s="349"/>
      <c r="G45" s="349"/>
      <c r="H45" s="349"/>
      <c r="I45" s="349"/>
      <c r="J45" s="349"/>
      <c r="K45" s="349"/>
      <c r="L45" s="349"/>
      <c r="M45" s="349"/>
      <c r="N45" s="349"/>
      <c r="O45" s="349"/>
      <c r="P45" s="349"/>
      <c r="Q45" s="349"/>
      <c r="R45" s="350"/>
      <c r="S45" s="42"/>
    </row>
    <row r="46" spans="3:21" ht="12" customHeight="1" x14ac:dyDescent="0.2">
      <c r="C46" s="40"/>
      <c r="D46" s="40"/>
      <c r="E46" s="326"/>
      <c r="F46" s="338"/>
      <c r="G46" s="338"/>
      <c r="H46" s="338"/>
      <c r="I46" s="338"/>
      <c r="J46" s="338"/>
      <c r="K46" s="338"/>
      <c r="L46" s="338"/>
      <c r="M46" s="338"/>
      <c r="N46" s="338"/>
      <c r="O46" s="338"/>
      <c r="P46" s="338"/>
      <c r="Q46" s="338"/>
      <c r="R46" s="339"/>
      <c r="S46" s="42"/>
    </row>
    <row r="47" spans="3:21" ht="12" customHeight="1" x14ac:dyDescent="0.2">
      <c r="C47" s="40"/>
      <c r="D47" s="40"/>
      <c r="E47" s="340"/>
      <c r="F47" s="341"/>
      <c r="G47" s="341"/>
      <c r="H47" s="341"/>
      <c r="I47" s="341"/>
      <c r="J47" s="341"/>
      <c r="K47" s="341"/>
      <c r="L47" s="341"/>
      <c r="M47" s="341"/>
      <c r="N47" s="341"/>
      <c r="O47" s="341"/>
      <c r="P47" s="341"/>
      <c r="Q47" s="341"/>
      <c r="R47" s="342"/>
      <c r="S47" s="42"/>
    </row>
    <row r="48" spans="3:21" ht="12" customHeight="1" x14ac:dyDescent="0.2">
      <c r="C48" s="40"/>
      <c r="D48" s="40"/>
      <c r="E48" s="340"/>
      <c r="F48" s="341"/>
      <c r="G48" s="341"/>
      <c r="H48" s="341"/>
      <c r="I48" s="341"/>
      <c r="J48" s="341"/>
      <c r="K48" s="341"/>
      <c r="L48" s="341"/>
      <c r="M48" s="341"/>
      <c r="N48" s="341"/>
      <c r="O48" s="341"/>
      <c r="P48" s="341"/>
      <c r="Q48" s="341"/>
      <c r="R48" s="342"/>
      <c r="S48" s="42"/>
    </row>
    <row r="49" spans="3:28" ht="12" customHeight="1" x14ac:dyDescent="0.2">
      <c r="C49" s="40"/>
      <c r="D49" s="40"/>
      <c r="E49" s="340"/>
      <c r="F49" s="341"/>
      <c r="G49" s="341"/>
      <c r="H49" s="341"/>
      <c r="I49" s="341"/>
      <c r="J49" s="341"/>
      <c r="K49" s="341"/>
      <c r="L49" s="341"/>
      <c r="M49" s="341"/>
      <c r="N49" s="341"/>
      <c r="O49" s="341"/>
      <c r="P49" s="341"/>
      <c r="Q49" s="341"/>
      <c r="R49" s="342"/>
      <c r="S49" s="42"/>
    </row>
    <row r="50" spans="3:28" ht="12" customHeight="1" x14ac:dyDescent="0.2">
      <c r="C50" s="40"/>
      <c r="D50" s="40"/>
      <c r="E50" s="340"/>
      <c r="F50" s="341"/>
      <c r="G50" s="341"/>
      <c r="H50" s="341"/>
      <c r="I50" s="341"/>
      <c r="J50" s="341"/>
      <c r="K50" s="341"/>
      <c r="L50" s="341"/>
      <c r="M50" s="341"/>
      <c r="N50" s="341"/>
      <c r="O50" s="341"/>
      <c r="P50" s="341"/>
      <c r="Q50" s="341"/>
      <c r="R50" s="342"/>
      <c r="S50" s="42"/>
      <c r="T50" s="239">
        <v>0</v>
      </c>
    </row>
    <row r="51" spans="3:28" ht="12" customHeight="1" x14ac:dyDescent="0.2">
      <c r="C51" s="40"/>
      <c r="D51" s="40"/>
      <c r="E51" s="343"/>
      <c r="F51" s="344"/>
      <c r="G51" s="344"/>
      <c r="H51" s="344"/>
      <c r="I51" s="344"/>
      <c r="J51" s="344"/>
      <c r="K51" s="344"/>
      <c r="L51" s="344"/>
      <c r="M51" s="344"/>
      <c r="N51" s="344"/>
      <c r="O51" s="344"/>
      <c r="P51" s="344"/>
      <c r="Q51" s="344"/>
      <c r="R51" s="345"/>
      <c r="S51" s="240"/>
      <c r="T51" s="239">
        <v>0.05</v>
      </c>
      <c r="U51" s="157"/>
      <c r="V51" s="157"/>
      <c r="W51" s="157"/>
      <c r="X51" s="157"/>
      <c r="Y51" s="157"/>
      <c r="Z51" s="157"/>
      <c r="AA51" s="157"/>
      <c r="AB51" s="157"/>
    </row>
    <row r="52" spans="3:28" ht="12" customHeight="1" x14ac:dyDescent="0.2">
      <c r="C52" s="40"/>
      <c r="D52" s="40"/>
      <c r="E52" s="235"/>
      <c r="S52" s="42"/>
      <c r="T52" s="239">
        <v>0.1</v>
      </c>
    </row>
    <row r="53" spans="3:28" ht="12" customHeight="1" x14ac:dyDescent="0.2">
      <c r="C53" s="40"/>
      <c r="D53" s="40"/>
      <c r="E53" s="324" t="s">
        <v>127</v>
      </c>
      <c r="F53" s="324"/>
      <c r="G53" s="324"/>
      <c r="H53" s="324"/>
      <c r="I53" s="324"/>
      <c r="J53" s="324"/>
      <c r="K53" s="324"/>
      <c r="L53" s="324"/>
      <c r="M53" s="324"/>
      <c r="N53" s="324"/>
      <c r="O53" s="324"/>
      <c r="S53" s="42"/>
      <c r="T53" s="239">
        <v>0.15</v>
      </c>
    </row>
    <row r="54" spans="3:28" ht="12" customHeight="1" x14ac:dyDescent="0.2">
      <c r="C54" s="40"/>
      <c r="D54" s="40"/>
      <c r="E54" s="324"/>
      <c r="F54" s="324"/>
      <c r="G54" s="324"/>
      <c r="H54" s="324"/>
      <c r="I54" s="324"/>
      <c r="J54" s="324"/>
      <c r="K54" s="324"/>
      <c r="L54" s="324"/>
      <c r="M54" s="324"/>
      <c r="N54" s="324"/>
      <c r="O54" s="324"/>
      <c r="R54" s="7"/>
      <c r="S54" s="40"/>
      <c r="T54" s="239">
        <v>0.2</v>
      </c>
      <c r="U54" s="7"/>
      <c r="V54" s="7"/>
      <c r="W54" s="7"/>
      <c r="X54" s="7"/>
      <c r="Y54" s="7"/>
      <c r="Z54" s="7"/>
      <c r="AA54" s="7"/>
      <c r="AB54" s="7"/>
    </row>
    <row r="55" spans="3:28" ht="12" customHeight="1" x14ac:dyDescent="0.2">
      <c r="C55" s="40"/>
      <c r="D55" s="40"/>
      <c r="E55" s="324"/>
      <c r="F55" s="324"/>
      <c r="G55" s="324"/>
      <c r="H55" s="324"/>
      <c r="I55" s="324"/>
      <c r="J55" s="324"/>
      <c r="K55" s="324"/>
      <c r="L55" s="324"/>
      <c r="M55" s="324"/>
      <c r="N55" s="324"/>
      <c r="O55" s="324"/>
      <c r="S55" s="42"/>
      <c r="T55" s="239">
        <v>0.25</v>
      </c>
    </row>
    <row r="56" spans="3:28" ht="12" customHeight="1" x14ac:dyDescent="0.2">
      <c r="C56" s="40"/>
      <c r="D56" s="40"/>
      <c r="E56" s="324"/>
      <c r="F56" s="324"/>
      <c r="G56" s="324"/>
      <c r="H56" s="324"/>
      <c r="I56" s="324"/>
      <c r="J56" s="324"/>
      <c r="K56" s="324"/>
      <c r="L56" s="324"/>
      <c r="M56" s="324"/>
      <c r="N56" s="324"/>
      <c r="O56" s="324"/>
      <c r="S56" s="42"/>
      <c r="T56" s="241">
        <v>0.3</v>
      </c>
    </row>
    <row r="57" spans="3:28" ht="12" customHeight="1" x14ac:dyDescent="0.2">
      <c r="C57" s="40"/>
      <c r="D57" s="40"/>
      <c r="E57" s="324"/>
      <c r="F57" s="324"/>
      <c r="G57" s="324"/>
      <c r="H57" s="324"/>
      <c r="I57" s="324"/>
      <c r="J57" s="324"/>
      <c r="K57" s="324"/>
      <c r="L57" s="324"/>
      <c r="M57" s="324"/>
      <c r="N57" s="324"/>
      <c r="O57" s="324"/>
      <c r="S57" s="42"/>
      <c r="T57" s="239">
        <v>0.35</v>
      </c>
    </row>
    <row r="58" spans="3:28" ht="12" customHeight="1" x14ac:dyDescent="0.2">
      <c r="C58" s="40"/>
      <c r="D58" s="40"/>
      <c r="E58" s="235"/>
      <c r="G58" s="216"/>
      <c r="H58" s="216"/>
      <c r="I58" s="216"/>
      <c r="J58" s="216"/>
      <c r="S58" s="42"/>
      <c r="T58" s="239">
        <v>0.4</v>
      </c>
    </row>
    <row r="59" spans="3:28" ht="12" customHeight="1" x14ac:dyDescent="0.2">
      <c r="C59" s="40"/>
      <c r="D59" s="40"/>
      <c r="E59" s="235" t="str">
        <f>IF($G$7&gt;=2,$R$64,"")</f>
        <v/>
      </c>
      <c r="T59" s="239">
        <v>0.45</v>
      </c>
    </row>
    <row r="60" spans="3:28" ht="12" customHeight="1" x14ac:dyDescent="0.2">
      <c r="C60" s="40"/>
      <c r="D60" s="40"/>
      <c r="E60" s="235"/>
      <c r="T60" s="239">
        <v>0.5</v>
      </c>
    </row>
    <row r="61" spans="3:28" ht="12" hidden="1" customHeight="1" x14ac:dyDescent="0.2">
      <c r="C61" s="40"/>
      <c r="D61" s="40"/>
      <c r="E61" s="235" t="str">
        <f>IF($G$7&gt;=2,$R$64,"")</f>
        <v/>
      </c>
      <c r="T61" s="239">
        <v>0.55000000000000004</v>
      </c>
    </row>
    <row r="62" spans="3:28" ht="12" hidden="1" customHeight="1" x14ac:dyDescent="0.2">
      <c r="C62" s="140"/>
      <c r="D62" s="140"/>
      <c r="E62" s="140"/>
      <c r="F62" s="140"/>
      <c r="G62" s="140"/>
      <c r="H62" s="140"/>
      <c r="I62" s="140"/>
      <c r="J62" s="140"/>
      <c r="K62" s="140"/>
      <c r="L62" s="140"/>
      <c r="R62" s="7"/>
      <c r="S62" s="7"/>
      <c r="T62" s="239">
        <v>0.6</v>
      </c>
      <c r="U62" s="7"/>
      <c r="V62" s="7"/>
      <c r="W62" s="7"/>
      <c r="X62" s="7"/>
      <c r="Y62" s="7"/>
      <c r="Z62" s="7"/>
      <c r="AA62" s="7"/>
      <c r="AB62" s="7"/>
    </row>
    <row r="63" spans="3:28" ht="12" hidden="1" customHeight="1" x14ac:dyDescent="0.2">
      <c r="C63" s="140"/>
      <c r="D63" s="140"/>
      <c r="E63" s="140"/>
      <c r="F63" s="140"/>
      <c r="G63" s="140"/>
      <c r="H63" s="140"/>
      <c r="I63" s="140"/>
      <c r="J63" s="140"/>
      <c r="K63" s="140"/>
      <c r="L63" s="140"/>
      <c r="M63" s="7"/>
      <c r="T63" s="239">
        <v>0.65</v>
      </c>
    </row>
    <row r="64" spans="3:28" ht="12" hidden="1" customHeight="1" x14ac:dyDescent="0.2">
      <c r="C64" s="140"/>
      <c r="D64" s="140"/>
      <c r="E64" s="140"/>
      <c r="F64" s="140"/>
      <c r="G64" s="140"/>
      <c r="H64" s="140"/>
      <c r="I64" s="140"/>
      <c r="J64" s="140"/>
      <c r="K64" s="140"/>
      <c r="L64" s="140"/>
      <c r="M64" s="7"/>
      <c r="R64" s="7"/>
      <c r="T64" s="239">
        <v>0.7</v>
      </c>
    </row>
    <row r="65" spans="3:20" ht="12" hidden="1" customHeight="1" x14ac:dyDescent="0.2">
      <c r="C65" s="140"/>
      <c r="D65" s="140"/>
      <c r="E65" s="140"/>
      <c r="F65" s="140"/>
      <c r="G65" s="140"/>
      <c r="H65" s="140"/>
      <c r="I65" s="140"/>
      <c r="J65" s="140"/>
      <c r="K65" s="140"/>
      <c r="L65" s="140"/>
      <c r="M65" s="7"/>
      <c r="T65" s="239">
        <v>0.75</v>
      </c>
    </row>
    <row r="66" spans="3:20" ht="12" hidden="1" customHeight="1" x14ac:dyDescent="0.2">
      <c r="C66" s="140"/>
      <c r="D66" s="140"/>
      <c r="E66" s="140"/>
      <c r="F66" s="140"/>
      <c r="G66" s="140"/>
      <c r="H66" s="140"/>
      <c r="I66" s="140"/>
      <c r="J66" s="140"/>
      <c r="K66" s="140"/>
      <c r="L66" s="140"/>
      <c r="M66" s="7"/>
      <c r="Q66" s="40"/>
      <c r="R66" s="235"/>
      <c r="T66" s="239">
        <v>0.8</v>
      </c>
    </row>
    <row r="67" spans="3:20" ht="12" hidden="1" customHeight="1" x14ac:dyDescent="0.2">
      <c r="C67" s="174"/>
      <c r="D67" s="195"/>
      <c r="E67" s="175"/>
      <c r="F67" s="174"/>
      <c r="G67" s="199"/>
      <c r="H67" s="199"/>
      <c r="I67" s="199"/>
      <c r="J67" s="199"/>
      <c r="K67" s="199"/>
      <c r="L67" s="199"/>
      <c r="M67" s="7"/>
      <c r="Q67" s="40"/>
      <c r="R67" s="7"/>
      <c r="T67" s="239">
        <v>0.85</v>
      </c>
    </row>
    <row r="68" spans="3:20" ht="12" hidden="1" customHeight="1" x14ac:dyDescent="0.2">
      <c r="C68" s="244"/>
      <c r="D68" s="245"/>
      <c r="E68" s="245"/>
      <c r="F68" s="245"/>
      <c r="G68" s="245"/>
      <c r="H68" s="245"/>
      <c r="I68" s="245"/>
      <c r="J68" s="245"/>
      <c r="Q68" s="40"/>
      <c r="R68" s="7"/>
      <c r="T68" s="239">
        <v>0.9</v>
      </c>
    </row>
    <row r="69" spans="3:20" ht="12" hidden="1" customHeight="1" x14ac:dyDescent="0.2">
      <c r="C69" s="245"/>
      <c r="D69" s="245"/>
      <c r="E69" s="245"/>
      <c r="F69" s="245"/>
      <c r="G69" s="245"/>
      <c r="H69" s="245"/>
      <c r="I69" s="245"/>
      <c r="J69" s="245"/>
      <c r="Q69" s="40"/>
      <c r="R69" s="7"/>
      <c r="T69" s="239">
        <v>0.95</v>
      </c>
    </row>
    <row r="70" spans="3:20" ht="12" hidden="1" customHeight="1" x14ac:dyDescent="0.2">
      <c r="C70" s="245"/>
      <c r="D70" s="245"/>
      <c r="E70" s="245"/>
      <c r="F70" s="245"/>
      <c r="G70" s="245"/>
      <c r="H70" s="245"/>
      <c r="I70" s="245"/>
      <c r="J70" s="245"/>
      <c r="Q70" s="40"/>
      <c r="R70" s="7"/>
      <c r="T70" s="239">
        <v>1</v>
      </c>
    </row>
    <row r="71" spans="3:20" ht="12" hidden="1" customHeight="1" x14ac:dyDescent="0.2">
      <c r="C71" s="40"/>
      <c r="D71" s="40"/>
      <c r="E71" s="235" t="str">
        <f>IF($G$7&gt;=2,$R$64,"")</f>
        <v/>
      </c>
      <c r="Q71" s="40"/>
      <c r="R71" s="7"/>
    </row>
    <row r="72" spans="3:20" ht="12" hidden="1" customHeight="1" x14ac:dyDescent="0.2">
      <c r="C72" s="40"/>
      <c r="D72" s="40"/>
      <c r="E72" s="235"/>
      <c r="Q72" s="40"/>
      <c r="R72" s="7"/>
    </row>
    <row r="73" spans="3:20" ht="12" hidden="1" customHeight="1" x14ac:dyDescent="0.2">
      <c r="C73" s="40"/>
      <c r="D73" s="40"/>
      <c r="E73" s="235" t="str">
        <f>IF($G$7&gt;=2,$R$64,"")</f>
        <v/>
      </c>
      <c r="Q73" s="40"/>
      <c r="R73" s="7"/>
    </row>
    <row r="74" spans="3:20" ht="12" hidden="1" customHeight="1" x14ac:dyDescent="0.2">
      <c r="C74" s="40"/>
      <c r="D74" s="40"/>
      <c r="E74" s="235"/>
      <c r="Q74" s="40"/>
      <c r="R74" s="7"/>
    </row>
    <row r="75" spans="3:20" ht="12" hidden="1" customHeight="1" x14ac:dyDescent="0.2">
      <c r="C75" s="40"/>
      <c r="D75" s="40"/>
      <c r="E75" s="235" t="str">
        <f>IF($G$7&gt;=2,$R$64,"")</f>
        <v/>
      </c>
      <c r="Q75" s="40"/>
      <c r="R75" s="7"/>
    </row>
    <row r="76" spans="3:20" ht="12" hidden="1" customHeight="1" x14ac:dyDescent="0.2">
      <c r="C76" s="40"/>
      <c r="D76" s="40"/>
      <c r="E76" s="235"/>
      <c r="Q76" s="40"/>
      <c r="R76" s="7"/>
    </row>
    <row r="77" spans="3:20" ht="12" hidden="1" customHeight="1" x14ac:dyDescent="0.2">
      <c r="C77" s="40"/>
      <c r="D77" s="40"/>
      <c r="E77" s="235" t="str">
        <f>IF($G$7&gt;=2,$R$64,"")</f>
        <v/>
      </c>
      <c r="Q77" s="40"/>
      <c r="R77" s="7"/>
    </row>
    <row r="78" spans="3:20" ht="12" hidden="1" customHeight="1" x14ac:dyDescent="0.2">
      <c r="C78" s="40"/>
      <c r="D78" s="40"/>
      <c r="E78" s="235"/>
      <c r="Q78" s="40"/>
      <c r="R78" s="7"/>
    </row>
    <row r="79" spans="3:20" ht="12" hidden="1" customHeight="1" x14ac:dyDescent="0.2">
      <c r="C79" s="40"/>
      <c r="D79" s="40"/>
      <c r="E79" s="235" t="str">
        <f>IF($G$7&gt;=2,$R$64,"")</f>
        <v/>
      </c>
      <c r="Q79" s="40"/>
      <c r="R79" s="7"/>
    </row>
    <row r="80" spans="3:20" ht="12" hidden="1" customHeight="1" x14ac:dyDescent="0.2">
      <c r="C80" s="40"/>
      <c r="D80" s="40"/>
      <c r="E80" s="235"/>
      <c r="Q80" s="40"/>
      <c r="R80" s="7"/>
    </row>
    <row r="81" spans="3:27" ht="12" hidden="1" customHeight="1" x14ac:dyDescent="0.2">
      <c r="C81" s="40"/>
      <c r="D81" s="40"/>
      <c r="E81" s="235" t="str">
        <f>IF($G$7&gt;=2,$R$64,"")</f>
        <v/>
      </c>
      <c r="Q81" s="7"/>
      <c r="R81" s="7"/>
    </row>
    <row r="82" spans="3:27" ht="12" hidden="1" customHeight="1" x14ac:dyDescent="0.2">
      <c r="C82" s="40"/>
      <c r="D82" s="40"/>
      <c r="E82" s="235"/>
    </row>
    <row r="83" spans="3:27" ht="12" hidden="1" customHeight="1" x14ac:dyDescent="0.2">
      <c r="C83" s="40"/>
      <c r="D83" s="40"/>
      <c r="E83" s="235" t="str">
        <f>IF($G$7&gt;=2,$R$64,"")</f>
        <v/>
      </c>
      <c r="Y83" s="42" t="s">
        <v>4</v>
      </c>
      <c r="Z83" s="146" t="s">
        <v>111</v>
      </c>
      <c r="AA83" s="146" t="s">
        <v>105</v>
      </c>
    </row>
    <row r="84" spans="3:27" ht="12" hidden="1" customHeight="1" x14ac:dyDescent="0.2">
      <c r="C84" s="40"/>
      <c r="D84" s="40"/>
      <c r="E84" s="235"/>
      <c r="Y84" s="42" t="s">
        <v>21</v>
      </c>
      <c r="Z84" s="204">
        <f>G17</f>
        <v>0</v>
      </c>
      <c r="AA84" s="204" t="str">
        <f>IF(I17&gt;0,I17,0)</f>
        <v/>
      </c>
    </row>
    <row r="85" spans="3:27" ht="12" hidden="1" customHeight="1" x14ac:dyDescent="0.2">
      <c r="C85" s="40"/>
      <c r="D85" s="40"/>
      <c r="E85" s="235" t="str">
        <f>IF($G$7&gt;=2,$R$64,"")</f>
        <v/>
      </c>
      <c r="Y85" s="42" t="s">
        <v>22</v>
      </c>
      <c r="Z85" s="204">
        <f>G19</f>
        <v>0</v>
      </c>
      <c r="AA85" s="204" t="str">
        <f>IF(I19&gt;0,I19,0)</f>
        <v/>
      </c>
    </row>
    <row r="86" spans="3:27" ht="12" hidden="1" customHeight="1" x14ac:dyDescent="0.2">
      <c r="C86" s="40"/>
      <c r="D86" s="40"/>
      <c r="E86" s="235"/>
      <c r="Y86" s="42" t="s">
        <v>23</v>
      </c>
      <c r="Z86" s="204">
        <f>G21</f>
        <v>0</v>
      </c>
      <c r="AA86" s="204" t="str">
        <f>IF(I21&gt;0,I21,0)</f>
        <v/>
      </c>
    </row>
    <row r="87" spans="3:27" ht="12" hidden="1" customHeight="1" x14ac:dyDescent="0.2">
      <c r="C87" s="40"/>
      <c r="D87" s="40"/>
      <c r="E87" s="235" t="str">
        <f>IF($G$7&gt;=2,$R$64,"")</f>
        <v/>
      </c>
      <c r="Y87" s="42" t="s">
        <v>24</v>
      </c>
      <c r="Z87" s="204">
        <f>G23</f>
        <v>0</v>
      </c>
      <c r="AA87" s="204" t="str">
        <f>IF(I23&gt;0,I23,0)</f>
        <v/>
      </c>
    </row>
    <row r="88" spans="3:27" ht="12" hidden="1" customHeight="1" x14ac:dyDescent="0.2">
      <c r="C88" s="40"/>
      <c r="D88" s="40"/>
      <c r="E88" s="235"/>
      <c r="Y88" s="42" t="s">
        <v>25</v>
      </c>
      <c r="Z88" s="204">
        <f>G25</f>
        <v>0</v>
      </c>
      <c r="AA88" s="204" t="str">
        <f>IF(I25&gt;0,I25,0)</f>
        <v/>
      </c>
    </row>
    <row r="89" spans="3:27" ht="12" hidden="1" customHeight="1" x14ac:dyDescent="0.2">
      <c r="C89" s="40"/>
      <c r="D89" s="40"/>
      <c r="E89" s="235" t="str">
        <f>IF($G$7&gt;=2,$R$64,"")</f>
        <v/>
      </c>
      <c r="Y89" s="42" t="s">
        <v>0</v>
      </c>
      <c r="Z89" s="204">
        <f>G27</f>
        <v>0</v>
      </c>
      <c r="AA89" s="204" t="str">
        <f>IF(I27&gt;0,I27,0)</f>
        <v/>
      </c>
    </row>
    <row r="90" spans="3:27" ht="12" hidden="1" customHeight="1" x14ac:dyDescent="0.2">
      <c r="C90" s="40"/>
      <c r="D90" s="40"/>
      <c r="E90" s="235"/>
      <c r="Y90" s="42" t="s">
        <v>1</v>
      </c>
      <c r="Z90" s="204">
        <f>G29</f>
        <v>0</v>
      </c>
      <c r="AA90" s="204" t="str">
        <f>IF(I29&gt;0,I29,0)</f>
        <v/>
      </c>
    </row>
    <row r="91" spans="3:27" ht="12" hidden="1" customHeight="1" x14ac:dyDescent="0.2">
      <c r="C91" s="40"/>
      <c r="D91" s="40"/>
      <c r="E91" s="235" t="str">
        <f>IF($G$7&gt;=2,$R$64,"")</f>
        <v/>
      </c>
      <c r="Y91" s="42" t="s">
        <v>2</v>
      </c>
      <c r="Z91" s="204">
        <f>G31</f>
        <v>0</v>
      </c>
      <c r="AA91" s="204" t="str">
        <f>IF(I31&gt;0,I31,0)</f>
        <v/>
      </c>
    </row>
    <row r="92" spans="3:27" ht="12" hidden="1" customHeight="1" x14ac:dyDescent="0.2">
      <c r="C92" s="40"/>
      <c r="D92" s="40"/>
      <c r="E92" s="235"/>
      <c r="Y92" s="42" t="s">
        <v>3</v>
      </c>
      <c r="Z92" s="204">
        <f>G33</f>
        <v>0</v>
      </c>
      <c r="AA92" s="204" t="str">
        <f>IF(I33&gt;0,I33,0)</f>
        <v/>
      </c>
    </row>
    <row r="93" spans="3:27" ht="12" hidden="1" customHeight="1" x14ac:dyDescent="0.2">
      <c r="C93" s="40"/>
      <c r="D93" s="40"/>
      <c r="E93" s="235" t="str">
        <f>IF($G$7&gt;=2,$R$64,"")</f>
        <v/>
      </c>
      <c r="Y93" s="42" t="s">
        <v>26</v>
      </c>
      <c r="Z93" s="204">
        <f>G35</f>
        <v>0</v>
      </c>
      <c r="AA93" s="204" t="str">
        <f>IF(I35&gt;0,I35,0)</f>
        <v/>
      </c>
    </row>
    <row r="94" spans="3:27" ht="12" hidden="1" customHeight="1" x14ac:dyDescent="0.2">
      <c r="T94" s="18">
        <v>1</v>
      </c>
      <c r="Y94" s="42" t="s">
        <v>27</v>
      </c>
      <c r="Z94" s="204">
        <f>G37</f>
        <v>0</v>
      </c>
      <c r="AA94" s="204" t="str">
        <f>IF(I37&gt;0,I37,0)</f>
        <v/>
      </c>
    </row>
    <row r="95" spans="3:27" ht="12" hidden="1" customHeight="1" x14ac:dyDescent="0.2">
      <c r="T95" s="18">
        <v>0</v>
      </c>
      <c r="Y95" s="42" t="s">
        <v>28</v>
      </c>
      <c r="Z95" s="204">
        <f>G39</f>
        <v>0</v>
      </c>
      <c r="AA95" s="204" t="str">
        <f>IF(I39&gt;0,I39,0)</f>
        <v/>
      </c>
    </row>
    <row r="96" spans="3:27" ht="12" hidden="1" customHeight="1" x14ac:dyDescent="0.2">
      <c r="T96" s="18">
        <v>2.75</v>
      </c>
    </row>
    <row r="97" spans="3:11" ht="12" hidden="1" customHeight="1" x14ac:dyDescent="0.2"/>
    <row r="98" spans="3:11" ht="12" hidden="1" customHeight="1" x14ac:dyDescent="0.2"/>
    <row r="99" spans="3:11" ht="12" hidden="1" customHeight="1" x14ac:dyDescent="0.2"/>
    <row r="100" spans="3:11" ht="12" hidden="1" customHeight="1" x14ac:dyDescent="0.2">
      <c r="F100" s="18" t="s">
        <v>84</v>
      </c>
    </row>
    <row r="101" spans="3:11" ht="12" hidden="1" customHeight="1" x14ac:dyDescent="0.2"/>
    <row r="102" spans="3:11" ht="12" hidden="1" customHeight="1" x14ac:dyDescent="0.2"/>
    <row r="103" spans="3:11" ht="12" hidden="1" customHeight="1" x14ac:dyDescent="0.2"/>
    <row r="104" spans="3:11" ht="12" hidden="1" customHeight="1" x14ac:dyDescent="0.2"/>
    <row r="105" spans="3:11" ht="12" hidden="1" customHeight="1" x14ac:dyDescent="0.2"/>
    <row r="106" spans="3:11" ht="12" hidden="1" customHeight="1" x14ac:dyDescent="0.2">
      <c r="C106" s="17" t="s">
        <v>97</v>
      </c>
      <c r="E106" s="206">
        <f>G7</f>
        <v>1</v>
      </c>
      <c r="I106" s="47"/>
      <c r="K106" s="242"/>
    </row>
    <row r="107" spans="3:11" ht="12" hidden="1" customHeight="1" x14ac:dyDescent="0.2">
      <c r="E107" s="206"/>
      <c r="I107" s="47"/>
    </row>
    <row r="108" spans="3:11" ht="12" hidden="1" customHeight="1" x14ac:dyDescent="0.2">
      <c r="I108" s="47"/>
      <c r="K108" s="242"/>
    </row>
    <row r="109" spans="3:11" ht="12" hidden="1" customHeight="1" x14ac:dyDescent="0.2">
      <c r="I109" s="47"/>
    </row>
    <row r="110" spans="3:11" ht="12" hidden="1" customHeight="1" x14ac:dyDescent="0.2">
      <c r="I110" s="47"/>
      <c r="K110" s="242"/>
    </row>
    <row r="111" spans="3:11" ht="12" hidden="1" customHeight="1" x14ac:dyDescent="0.2">
      <c r="I111" s="47"/>
    </row>
    <row r="112" spans="3:11" ht="12" hidden="1" customHeight="1" x14ac:dyDescent="0.2">
      <c r="I112" s="47"/>
      <c r="K112" s="242"/>
    </row>
    <row r="113" spans="9:11" ht="12" hidden="1" customHeight="1" x14ac:dyDescent="0.2">
      <c r="I113" s="47"/>
    </row>
    <row r="114" spans="9:11" ht="12" hidden="1" customHeight="1" x14ac:dyDescent="0.2">
      <c r="I114" s="47"/>
      <c r="K114" s="242"/>
    </row>
    <row r="115" spans="9:11" ht="12" hidden="1" customHeight="1" x14ac:dyDescent="0.2">
      <c r="I115" s="47"/>
    </row>
    <row r="116" spans="9:11" ht="12" hidden="1" customHeight="1" x14ac:dyDescent="0.2">
      <c r="I116" s="47"/>
      <c r="K116" s="242"/>
    </row>
    <row r="117" spans="9:11" ht="12" hidden="1" customHeight="1" x14ac:dyDescent="0.2">
      <c r="I117" s="47"/>
    </row>
    <row r="118" spans="9:11" ht="12" hidden="1" customHeight="1" x14ac:dyDescent="0.2">
      <c r="I118" s="47"/>
      <c r="K118" s="242"/>
    </row>
    <row r="119" spans="9:11" ht="12" hidden="1" customHeight="1" x14ac:dyDescent="0.2">
      <c r="I119" s="47"/>
    </row>
    <row r="120" spans="9:11" ht="12" hidden="1" customHeight="1" x14ac:dyDescent="0.2">
      <c r="I120" s="47"/>
      <c r="K120" s="242"/>
    </row>
    <row r="121" spans="9:11" ht="12" hidden="1" customHeight="1" x14ac:dyDescent="0.2">
      <c r="I121" s="47"/>
    </row>
    <row r="122" spans="9:11" ht="12" hidden="1" customHeight="1" x14ac:dyDescent="0.2">
      <c r="I122" s="47"/>
      <c r="K122" s="242"/>
    </row>
    <row r="123" spans="9:11" ht="12" hidden="1" customHeight="1" x14ac:dyDescent="0.2">
      <c r="I123" s="47"/>
    </row>
    <row r="124" spans="9:11" ht="12" hidden="1" customHeight="1" x14ac:dyDescent="0.2">
      <c r="I124" s="47"/>
      <c r="K124" s="242"/>
    </row>
    <row r="125" spans="9:11" ht="12" hidden="1" customHeight="1" x14ac:dyDescent="0.2">
      <c r="I125" s="47"/>
    </row>
    <row r="126" spans="9:11" ht="12" hidden="1" customHeight="1" x14ac:dyDescent="0.2">
      <c r="I126" s="47"/>
      <c r="K126" s="242"/>
    </row>
    <row r="127" spans="9:11" ht="12" hidden="1" customHeight="1" x14ac:dyDescent="0.2">
      <c r="I127" s="47"/>
    </row>
    <row r="128" spans="9:11" ht="12" hidden="1" customHeight="1" x14ac:dyDescent="0.2">
      <c r="I128" s="47"/>
      <c r="K128" s="242"/>
    </row>
  </sheetData>
  <sheetProtection password="CC78" sheet="1" objects="1" scenarios="1" selectLockedCells="1"/>
  <mergeCells count="13">
    <mergeCell ref="E45:R45"/>
    <mergeCell ref="E46:R51"/>
    <mergeCell ref="E53:O57"/>
    <mergeCell ref="C1:K2"/>
    <mergeCell ref="C5:E5"/>
    <mergeCell ref="C7:E7"/>
    <mergeCell ref="C3:E3"/>
    <mergeCell ref="C11:C14"/>
    <mergeCell ref="E11:E14"/>
    <mergeCell ref="G11:G14"/>
    <mergeCell ref="I11:I14"/>
    <mergeCell ref="K11:K14"/>
    <mergeCell ref="M11:M14"/>
  </mergeCells>
  <dataValidations count="7">
    <dataValidation type="whole" operator="greaterThanOrEqual" allowBlank="1" showInputMessage="1" showErrorMessage="1" error="The meter read must be greater than or equal to the last month's meter read. For help call 7424 3753._x000a_" sqref="E21 E25 E27 E29 E31 E33 E35 E37 E39">
      <formula1>E19</formula1>
    </dataValidation>
    <dataValidation type="whole" operator="greaterThanOrEqual" showInputMessage="1" showErrorMessage="1" error="The meter read must be greater than or equal to the last month's meter read. For help call 7424 3753._x000a_" sqref="E19">
      <formula1>E17</formula1>
    </dataValidation>
    <dataValidation type="whole" operator="greaterThanOrEqual" allowBlank="1" showErrorMessage="1" error="The meter read must be greater than or equal to the last month's meter read. For help call 7424 3753._x000a__x000a__x000a_" prompt="_x000a_" sqref="E23">
      <formula1>E21</formula1>
    </dataValidation>
    <dataValidation type="whole" operator="greaterThanOrEqual" allowBlank="1" showInputMessage="1" showErrorMessage="1" error="The meter read must be greater than or equal to the last month's meter read. For help call 7424 3753._x000a__x000a_" sqref="E17">
      <formula1>E15</formula1>
    </dataValidation>
    <dataValidation type="whole" operator="greaterThanOrEqual" allowBlank="1" showInputMessage="1" showErrorMessage="1" error="You need to enter meter readings for every month including a start read for the table to populate correctly." prompt="Enter the first meter read and then progressively enter the end of monthly reads. _x000a_" sqref="E15">
      <formula1>0</formula1>
    </dataValidation>
    <dataValidation type="list" allowBlank="1" showInputMessage="1" showErrorMessage="1" prompt="If your water meter also supplies other assets (e.g. toilet blocks, buildings etc.) select the percentage that is used for irrigation only over a single year. " sqref="G7">
      <formula1>$T$50:$T$70</formula1>
    </dataValidation>
    <dataValidation allowBlank="1" showInputMessage="1" showErrorMessage="1" promptTitle="BIr" prompt="Insert the base irrigation requirement for each month in the white cells. This can be found on your IPOS permit or calculated using the Irrigation calculator in the second worksheet." sqref="G17"/>
  </dataValidations>
  <pageMargins left="0.7" right="0.7" top="0.75" bottom="0.75" header="0.3" footer="0.3"/>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autoPageBreaks="0"/>
  </sheetPr>
  <dimension ref="A1:AA130"/>
  <sheetViews>
    <sheetView showGridLines="0" showRowColHeaders="0" topLeftCell="B1" zoomScaleNormal="100" workbookViewId="0">
      <selection activeCell="E15" sqref="E15"/>
    </sheetView>
  </sheetViews>
  <sheetFormatPr defaultColWidth="0" defaultRowHeight="12" customHeight="1" zeroHeight="1" x14ac:dyDescent="0.2"/>
  <cols>
    <col min="1" max="1" width="9.140625" style="18" hidden="1" customWidth="1"/>
    <col min="2" max="2" width="2" style="18" customWidth="1"/>
    <col min="3" max="3" width="14.7109375" style="7" customWidth="1"/>
    <col min="4" max="4" width="0.5703125" style="18" customWidth="1"/>
    <col min="5" max="5" width="14.7109375" style="205" customWidth="1"/>
    <col min="6" max="6" width="0.5703125" style="18" customWidth="1"/>
    <col min="7" max="7" width="14.7109375" style="18" customWidth="1"/>
    <col min="8" max="8" width="0.5703125" style="18" customWidth="1"/>
    <col min="9" max="9" width="14.7109375" style="18" customWidth="1"/>
    <col min="10" max="10" width="0.5703125" style="18" customWidth="1"/>
    <col min="11" max="11" width="14.7109375" style="18" customWidth="1"/>
    <col min="12" max="12" width="0.5703125" style="18" customWidth="1"/>
    <col min="13" max="19" width="14.7109375" style="18" customWidth="1"/>
    <col min="20" max="16384" width="14.7109375" style="18" hidden="1"/>
  </cols>
  <sheetData>
    <row r="1" spans="2:13" ht="12" customHeight="1" x14ac:dyDescent="0.2">
      <c r="C1" s="317" t="s">
        <v>109</v>
      </c>
      <c r="D1" s="317"/>
      <c r="E1" s="317"/>
      <c r="F1" s="317"/>
      <c r="G1" s="317"/>
      <c r="H1" s="317"/>
      <c r="I1" s="317"/>
      <c r="J1" s="317"/>
      <c r="K1" s="317"/>
      <c r="M1" s="246"/>
    </row>
    <row r="2" spans="2:13" ht="18" customHeight="1" x14ac:dyDescent="0.2">
      <c r="C2" s="317"/>
      <c r="D2" s="317"/>
      <c r="E2" s="317"/>
      <c r="F2" s="317"/>
      <c r="G2" s="317"/>
      <c r="H2" s="317"/>
      <c r="I2" s="317"/>
      <c r="J2" s="317"/>
      <c r="K2" s="317"/>
    </row>
    <row r="3" spans="2:13" ht="12" customHeight="1" x14ac:dyDescent="0.2">
      <c r="C3" s="319" t="s">
        <v>126</v>
      </c>
      <c r="D3" s="319"/>
      <c r="E3" s="319"/>
      <c r="F3" s="183"/>
      <c r="G3" s="218"/>
      <c r="H3" s="183"/>
      <c r="I3" s="183"/>
      <c r="J3" s="183"/>
      <c r="K3" s="183"/>
    </row>
    <row r="4" spans="2:13" ht="5.0999999999999996" customHeight="1" x14ac:dyDescent="0.2"/>
    <row r="5" spans="2:13" ht="12" customHeight="1" x14ac:dyDescent="0.2">
      <c r="C5" s="346" t="s">
        <v>92</v>
      </c>
      <c r="D5" s="346"/>
      <c r="E5" s="346"/>
      <c r="F5" s="200"/>
      <c r="G5" s="218"/>
    </row>
    <row r="6" spans="2:13" s="7" customFormat="1" ht="5.0999999999999996" customHeight="1" x14ac:dyDescent="0.2">
      <c r="C6" s="200"/>
      <c r="D6" s="200"/>
      <c r="E6" s="43"/>
      <c r="F6" s="200"/>
    </row>
    <row r="7" spans="2:13" ht="12" customHeight="1" x14ac:dyDescent="0.2">
      <c r="C7" s="347" t="s">
        <v>87</v>
      </c>
      <c r="D7" s="347"/>
      <c r="E7" s="347"/>
      <c r="F7" s="201"/>
      <c r="G7" s="219">
        <v>1</v>
      </c>
    </row>
    <row r="8" spans="2:13" ht="4.5" customHeight="1" x14ac:dyDescent="0.2">
      <c r="C8" s="201"/>
      <c r="D8" s="201"/>
      <c r="E8" s="201"/>
      <c r="F8" s="201"/>
      <c r="G8" s="220"/>
    </row>
    <row r="9" spans="2:13" ht="12" customHeight="1" x14ac:dyDescent="0.2">
      <c r="C9" s="201"/>
      <c r="D9" s="201"/>
      <c r="E9" s="201" t="s">
        <v>93</v>
      </c>
      <c r="F9" s="201"/>
      <c r="G9" s="221"/>
      <c r="I9" s="276"/>
    </row>
    <row r="10" spans="2:13" ht="12" customHeight="1" x14ac:dyDescent="0.2">
      <c r="B10" s="222"/>
      <c r="F10" s="51"/>
      <c r="G10" s="213"/>
      <c r="H10" s="213"/>
      <c r="I10" s="213"/>
      <c r="J10" s="213"/>
      <c r="K10" s="214"/>
    </row>
    <row r="11" spans="2:13" ht="12" customHeight="1" x14ac:dyDescent="0.2">
      <c r="B11" s="222"/>
      <c r="C11" s="323" t="s">
        <v>4</v>
      </c>
      <c r="E11" s="320" t="s">
        <v>86</v>
      </c>
      <c r="F11" s="51"/>
      <c r="G11" s="318" t="s">
        <v>111</v>
      </c>
      <c r="H11" s="213"/>
      <c r="I11" s="318" t="s">
        <v>105</v>
      </c>
      <c r="J11" s="213"/>
      <c r="K11" s="318" t="s">
        <v>104</v>
      </c>
      <c r="M11" s="325" t="s">
        <v>4</v>
      </c>
    </row>
    <row r="12" spans="2:13" ht="12" customHeight="1" x14ac:dyDescent="0.2">
      <c r="B12" s="222"/>
      <c r="C12" s="323"/>
      <c r="E12" s="354"/>
      <c r="F12" s="51"/>
      <c r="G12" s="318"/>
      <c r="H12" s="213"/>
      <c r="I12" s="318"/>
      <c r="J12" s="213"/>
      <c r="K12" s="318"/>
      <c r="M12" s="325"/>
    </row>
    <row r="13" spans="2:13" s="157" customFormat="1" ht="12" customHeight="1" x14ac:dyDescent="0.2">
      <c r="C13" s="323"/>
      <c r="D13" s="36"/>
      <c r="E13" s="354"/>
      <c r="F13" s="37"/>
      <c r="G13" s="318"/>
      <c r="H13" s="36"/>
      <c r="I13" s="318"/>
      <c r="J13" s="36"/>
      <c r="K13" s="318"/>
      <c r="M13" s="325"/>
    </row>
    <row r="14" spans="2:13" ht="12" customHeight="1" x14ac:dyDescent="0.2">
      <c r="B14" s="51"/>
      <c r="C14" s="323"/>
      <c r="D14" s="38"/>
      <c r="E14" s="355"/>
      <c r="F14" s="39"/>
      <c r="G14" s="318"/>
      <c r="H14" s="40"/>
      <c r="I14" s="318"/>
      <c r="J14" s="40"/>
      <c r="K14" s="318"/>
      <c r="M14" s="325"/>
    </row>
    <row r="15" spans="2:13" ht="12" customHeight="1" x14ac:dyDescent="0.2">
      <c r="C15" s="200" t="s">
        <v>60</v>
      </c>
      <c r="D15" s="200"/>
      <c r="E15" s="223"/>
      <c r="F15" s="7"/>
      <c r="G15" s="185"/>
      <c r="H15" s="40"/>
      <c r="I15" s="185"/>
      <c r="J15" s="40"/>
      <c r="K15" s="185"/>
      <c r="M15" s="184"/>
    </row>
    <row r="16" spans="2:13" s="7" customFormat="1" ht="5.0999999999999996" customHeight="1" x14ac:dyDescent="0.2">
      <c r="C16" s="200"/>
      <c r="D16" s="200"/>
      <c r="E16" s="224"/>
      <c r="G16" s="40"/>
      <c r="H16" s="40"/>
      <c r="I16" s="40"/>
      <c r="J16" s="40"/>
      <c r="K16" s="41"/>
    </row>
    <row r="17" spans="3:13" ht="12" customHeight="1" x14ac:dyDescent="0.2">
      <c r="C17" s="200" t="s">
        <v>62</v>
      </c>
      <c r="D17" s="200"/>
      <c r="E17" s="225"/>
      <c r="F17" s="226"/>
      <c r="G17" s="227"/>
      <c r="H17" s="9"/>
      <c r="I17" s="228" t="str">
        <f>IF(ISBLANK(E17),"",IF(ISBLANK($E$15),"Enter Start Read",(E17-E15)*$G$7))</f>
        <v/>
      </c>
      <c r="J17" s="229"/>
      <c r="K17" s="230" t="str">
        <f>IF(I17="Enter Start Read","NA",IF(I17="","",IF(I17&gt;0,I17*$G$9,IF(I17=0,""))))</f>
        <v/>
      </c>
      <c r="M17" s="42" t="s">
        <v>73</v>
      </c>
    </row>
    <row r="18" spans="3:13" ht="5.0999999999999996" customHeight="1" x14ac:dyDescent="0.2">
      <c r="C18" s="200"/>
      <c r="D18" s="200"/>
      <c r="E18" s="231"/>
      <c r="F18" s="226"/>
      <c r="G18" s="9"/>
      <c r="H18" s="9"/>
      <c r="I18" s="232"/>
      <c r="J18" s="229"/>
      <c r="K18" s="233"/>
      <c r="M18" s="42"/>
    </row>
    <row r="19" spans="3:13" ht="12" customHeight="1" x14ac:dyDescent="0.2">
      <c r="C19" s="200" t="s">
        <v>61</v>
      </c>
      <c r="D19" s="200"/>
      <c r="E19" s="225"/>
      <c r="F19" s="226"/>
      <c r="G19" s="227"/>
      <c r="H19" s="9"/>
      <c r="I19" s="228" t="str">
        <f>IF(E19="","",IF(E17&gt;0,(E19-E17)*$G$7,IF(E15&gt;0,(E19-E15)*$G$7,IF(ISBLANK(E15),"Enter Start Read",(E19-E15)*$G$7))))</f>
        <v/>
      </c>
      <c r="J19" s="229"/>
      <c r="K19" s="230" t="str">
        <f>IF(I19="Enter Start Read","NA",IF(I19="","",IF(I19&gt;0,I19*$G$9,IF(I19=0,""))))</f>
        <v/>
      </c>
      <c r="M19" s="42" t="s">
        <v>74</v>
      </c>
    </row>
    <row r="20" spans="3:13" ht="5.0999999999999996" customHeight="1" x14ac:dyDescent="0.2">
      <c r="C20" s="200"/>
      <c r="D20" s="200"/>
      <c r="E20" s="231"/>
      <c r="F20" s="226"/>
      <c r="G20" s="9"/>
      <c r="H20" s="9"/>
      <c r="I20" s="232"/>
      <c r="J20" s="229"/>
      <c r="K20" s="233"/>
      <c r="M20" s="42"/>
    </row>
    <row r="21" spans="3:13" ht="12" customHeight="1" x14ac:dyDescent="0.2">
      <c r="C21" s="200" t="s">
        <v>71</v>
      </c>
      <c r="D21" s="200"/>
      <c r="E21" s="225"/>
      <c r="F21" s="226"/>
      <c r="G21" s="227"/>
      <c r="H21" s="226"/>
      <c r="I21" s="228" t="str">
        <f>IF(E21="","",IF(E19&gt;0,(E21-E19)*$G$7,IF(E17&gt;0,(E21-E17)*$G$7,IF(ISBLANK(E15),"Enter Start Read",(E21-E15)*$G$7))))</f>
        <v/>
      </c>
      <c r="J21" s="210"/>
      <c r="K21" s="230" t="str">
        <f>IF(I21="Enter Start Read","NA",IF(I21="","",IF(I21&gt;0,I21*$G$9,IF(I21=0,""))))</f>
        <v/>
      </c>
      <c r="M21" s="42" t="s">
        <v>75</v>
      </c>
    </row>
    <row r="22" spans="3:13" ht="5.0999999999999996" customHeight="1" x14ac:dyDescent="0.2">
      <c r="C22" s="200"/>
      <c r="D22" s="200"/>
      <c r="E22" s="231"/>
      <c r="F22" s="226"/>
      <c r="G22" s="226"/>
      <c r="H22" s="226"/>
      <c r="I22" s="232"/>
      <c r="J22" s="210"/>
      <c r="K22" s="233"/>
      <c r="M22" s="42"/>
    </row>
    <row r="23" spans="3:13" ht="12" customHeight="1" x14ac:dyDescent="0.2">
      <c r="C23" s="200" t="s">
        <v>63</v>
      </c>
      <c r="D23" s="200"/>
      <c r="E23" s="225"/>
      <c r="F23" s="226"/>
      <c r="G23" s="227"/>
      <c r="H23" s="226"/>
      <c r="I23" s="228" t="str">
        <f>IF(E23="","",IF(E21&gt;0,(E23-E21)*$G$7,IF(E19&gt;0,(E23-E19)*$G$7,IF(E17&gt;0,(E23-E17)*$G$7,IF(ISBLANK(E15),"Enter Start Read",(E23-E15)*$G$7)))))</f>
        <v/>
      </c>
      <c r="J23" s="210"/>
      <c r="K23" s="230" t="str">
        <f>IF(I23="Enter Start Read","NA",IF(I23="","",IF(I23&gt;0,I23*$G$9,IF(I23=0,""))))</f>
        <v/>
      </c>
      <c r="M23" s="42" t="s">
        <v>76</v>
      </c>
    </row>
    <row r="24" spans="3:13" s="7" customFormat="1" ht="5.0999999999999996" customHeight="1" x14ac:dyDescent="0.2">
      <c r="C24" s="200"/>
      <c r="D24" s="200"/>
      <c r="E24" s="231"/>
      <c r="F24" s="226"/>
      <c r="G24" s="226"/>
      <c r="H24" s="226"/>
      <c r="I24" s="232"/>
      <c r="J24" s="210"/>
      <c r="K24" s="233"/>
      <c r="M24" s="42"/>
    </row>
    <row r="25" spans="3:13" ht="12" customHeight="1" x14ac:dyDescent="0.2">
      <c r="C25" s="200" t="s">
        <v>64</v>
      </c>
      <c r="D25" s="200"/>
      <c r="E25" s="225"/>
      <c r="F25" s="226"/>
      <c r="G25" s="227"/>
      <c r="H25" s="226"/>
      <c r="I25" s="228" t="str">
        <f>IF(E25="","",IF(E23&gt;0,(E25-E23)*$G$7,IF(E21&gt;0,(E25-E21)*$G$7,IF(E19&gt;0,(E25-E19)*$G$7,IF(E17&gt;0,(E25-E17)*$G$7,IF(ISBLANK(E15),"Enter Start Read",(E25-E15)*$G$7))))))</f>
        <v/>
      </c>
      <c r="J25" s="210"/>
      <c r="K25" s="230" t="str">
        <f>IF(I25="Enter Start Read","NA",IF(I25="","",IF(I25&gt;0,I25*$G$9,IF(I25=0,""))))</f>
        <v/>
      </c>
      <c r="M25" s="42" t="s">
        <v>77</v>
      </c>
    </row>
    <row r="26" spans="3:13" ht="5.0999999999999996" customHeight="1" x14ac:dyDescent="0.2">
      <c r="C26" s="200"/>
      <c r="D26" s="200"/>
      <c r="E26" s="231"/>
      <c r="F26" s="226"/>
      <c r="G26" s="226"/>
      <c r="H26" s="226"/>
      <c r="I26" s="232"/>
      <c r="J26" s="210"/>
      <c r="K26" s="233"/>
      <c r="M26" s="42"/>
    </row>
    <row r="27" spans="3:13" ht="12" customHeight="1" x14ac:dyDescent="0.2">
      <c r="C27" s="200" t="s">
        <v>65</v>
      </c>
      <c r="D27" s="200"/>
      <c r="E27" s="225"/>
      <c r="F27" s="226"/>
      <c r="G27" s="227"/>
      <c r="H27" s="226"/>
      <c r="I27" s="228" t="str">
        <f>IF(E27="","",IF(E25&gt;0,(E27-E25)*$G$7,IF(E23&gt;0,(E27-E23)*$G$7,IF(E21&gt;0,(E27-E21)*$G$7,IF(E19&gt;0,(E27-E19)*$G$7,IF(E17&gt;0,(E27-E17)*$G$7,IF(ISBLANK(E15),"Enter Start Read",(E27-E15)*$G$7)))))))</f>
        <v/>
      </c>
      <c r="J27" s="210"/>
      <c r="K27" s="230" t="str">
        <f>IF(I27="Enter Start Read","NA",IF(I27="","",IF(I27&gt;0,I27*$G$9,IF(I27=0,""))))</f>
        <v/>
      </c>
      <c r="M27" s="42" t="s">
        <v>78</v>
      </c>
    </row>
    <row r="28" spans="3:13" ht="5.0999999999999996" customHeight="1" x14ac:dyDescent="0.2">
      <c r="C28" s="200"/>
      <c r="D28" s="200"/>
      <c r="E28" s="231"/>
      <c r="F28" s="226"/>
      <c r="G28" s="226"/>
      <c r="H28" s="226"/>
      <c r="I28" s="232"/>
      <c r="J28" s="210"/>
      <c r="K28" s="233"/>
      <c r="M28" s="42"/>
    </row>
    <row r="29" spans="3:13" ht="12" customHeight="1" x14ac:dyDescent="0.2">
      <c r="C29" s="200" t="s">
        <v>66</v>
      </c>
      <c r="D29" s="200"/>
      <c r="E29" s="225"/>
      <c r="F29" s="226"/>
      <c r="G29" s="227"/>
      <c r="H29" s="226"/>
      <c r="I29" s="228" t="str">
        <f>IF(E29="","",IF(E27&gt;0,(E29-E27)*$G$7,IF(E25&gt;0,(E29-E25)*$G$7,IF(E23&gt;0,(E29-E23)*$G$7,IF(E21&gt;0,(E29-E21)*$G$7,IF(E19&gt;0,(E29-E19)*$G$7,IF(E17&gt;0,(E29-E15)*$G$7,IF(ISBLANK(E15),"Enter Start Read",(E29-E15)*$G$7))))))))</f>
        <v/>
      </c>
      <c r="J29" s="210"/>
      <c r="K29" s="230" t="str">
        <f>IF(I29="Enter Start Read","NA",IF(I29="","",IF(I29&gt;0,I29*$G$9,IF(I29=0,""))))</f>
        <v/>
      </c>
      <c r="M29" s="42" t="s">
        <v>79</v>
      </c>
    </row>
    <row r="30" spans="3:13" ht="5.0999999999999996" customHeight="1" x14ac:dyDescent="0.2">
      <c r="C30" s="200"/>
      <c r="D30" s="200"/>
      <c r="E30" s="231"/>
      <c r="F30" s="226"/>
      <c r="G30" s="226"/>
      <c r="H30" s="226"/>
      <c r="I30" s="232"/>
      <c r="J30" s="210"/>
      <c r="K30" s="233"/>
      <c r="M30" s="42"/>
    </row>
    <row r="31" spans="3:13" ht="12" customHeight="1" x14ac:dyDescent="0.2">
      <c r="C31" s="200" t="s">
        <v>67</v>
      </c>
      <c r="D31" s="200"/>
      <c r="E31" s="225"/>
      <c r="F31" s="226"/>
      <c r="G31" s="227"/>
      <c r="H31" s="226"/>
      <c r="I31" s="228" t="str">
        <f>IF(E31="","",IF(E29&gt;0,(E31-E29)*$G$7,IF(E27&gt;0,(E31-E27)*$G$7,IF(E25&gt;0,(E31-E25)*$G$7,IF(E23&gt;0,(E31-E23)*$G$7,IF(E21&gt;0,(E31-E21)*$G$7,IF(E19&gt;0,(E31-E17)*$G$7,IF(E17&gt;0,(E31-E17)*$G$7,IF(ISBLANK(E15),"Enter Start Read",(E31-E15)*$G$7)))))))))</f>
        <v/>
      </c>
      <c r="J31" s="210"/>
      <c r="K31" s="230" t="str">
        <f>IF(I31="Enter Start Read","NA",IF(I31="","",IF(I31&gt;0,I31*$G$9,IF(I31=0,""))))</f>
        <v/>
      </c>
      <c r="M31" s="42" t="s">
        <v>80</v>
      </c>
    </row>
    <row r="32" spans="3:13" ht="5.0999999999999996" customHeight="1" x14ac:dyDescent="0.2">
      <c r="C32" s="200"/>
      <c r="D32" s="200"/>
      <c r="E32" s="231"/>
      <c r="F32" s="226"/>
      <c r="G32" s="226"/>
      <c r="H32" s="226"/>
      <c r="I32" s="232"/>
      <c r="J32" s="210"/>
      <c r="K32" s="233"/>
      <c r="M32" s="42"/>
    </row>
    <row r="33" spans="3:21" ht="12" customHeight="1" x14ac:dyDescent="0.2">
      <c r="C33" s="200" t="s">
        <v>68</v>
      </c>
      <c r="D33" s="200"/>
      <c r="E33" s="225"/>
      <c r="F33" s="226"/>
      <c r="G33" s="227"/>
      <c r="H33" s="226"/>
      <c r="I33" s="228" t="str">
        <f>IF(E33="","",IF(E31&gt;0,(E33-E31)*$G$7,IF(E29&gt;0,(E33-E29)*$G$7,IF(E27&gt;0,(E33-E27)*$G$7,IF(E25&gt;0,(E33-E25)*$G$7,IF(E23&gt;0,(E33-E23)*$G$7,IF(E21&gt;0,(E33-E19)*$G$7,IF(E19&gt;0,(E33-E19)*$G$7,IF(E17&gt;0,(E33-E17)*$G$7,IF(ISBLANK(E15),"Enter Start Read",(E33-E15)*$G$7))))))))))</f>
        <v/>
      </c>
      <c r="J33" s="210"/>
      <c r="K33" s="230" t="str">
        <f>IF(I33="Enter Start Read","NA",IF(I33="","",IF(I33&gt;0,I33*$G$9,IF(I33=0,""))))</f>
        <v/>
      </c>
      <c r="M33" s="42" t="s">
        <v>81</v>
      </c>
    </row>
    <row r="34" spans="3:21" ht="5.0999999999999996" customHeight="1" x14ac:dyDescent="0.2">
      <c r="C34" s="200"/>
      <c r="D34" s="200"/>
      <c r="E34" s="231"/>
      <c r="F34" s="226"/>
      <c r="G34" s="226"/>
      <c r="H34" s="226"/>
      <c r="I34" s="232"/>
      <c r="J34" s="210"/>
      <c r="K34" s="233"/>
      <c r="M34" s="42"/>
    </row>
    <row r="35" spans="3:21" ht="12" customHeight="1" x14ac:dyDescent="0.2">
      <c r="C35" s="200" t="s">
        <v>69</v>
      </c>
      <c r="D35" s="200"/>
      <c r="E35" s="225"/>
      <c r="F35" s="226"/>
      <c r="G35" s="227"/>
      <c r="H35" s="226"/>
      <c r="I35" s="228" t="str">
        <f>IF(E35="","",IF(E33&gt;0,(E35-E33)*$G$7,IF(E31&gt;0,(E35-E31)*$G$7,IF(E29&gt;0,(E35-E29)*$G$7,IF(E27&gt;0,(E35-E27)*$G$7,IF(E25&gt;0,(E35-E25)*$G$7,IF(E23&gt;0,(E35-E21)*$G$7,IF(E21&gt;0,(E35-E21)*$G$7,IF(E19&gt;0,(E35-E19)*$G$7,IF(E17&gt;0,(E35-E17)*$G$7,IF(ISBLANK(E15),"Enter Start Read",(E35-E15)*$G$7)))))))))))</f>
        <v/>
      </c>
      <c r="J35" s="210"/>
      <c r="K35" s="230" t="str">
        <f>IF(I35="Enter Start Read","NA",IF(I35="","",IF(I35&gt;0,I35*$G$9,IF(I35=0,""))))</f>
        <v/>
      </c>
      <c r="M35" s="42" t="s">
        <v>82</v>
      </c>
    </row>
    <row r="36" spans="3:21" ht="5.0999999999999996" customHeight="1" x14ac:dyDescent="0.2">
      <c r="C36" s="200"/>
      <c r="D36" s="200"/>
      <c r="E36" s="231"/>
      <c r="F36" s="226"/>
      <c r="G36" s="226"/>
      <c r="H36" s="226"/>
      <c r="I36" s="232"/>
      <c r="J36" s="210"/>
      <c r="K36" s="233"/>
      <c r="M36" s="42"/>
    </row>
    <row r="37" spans="3:21" ht="12" customHeight="1" x14ac:dyDescent="0.2">
      <c r="C37" s="200" t="s">
        <v>70</v>
      </c>
      <c r="D37" s="200"/>
      <c r="E37" s="225"/>
      <c r="F37" s="226"/>
      <c r="G37" s="227"/>
      <c r="H37" s="226"/>
      <c r="I37" s="228" t="str">
        <f>IF(E37="","",IF(E35&gt;0,(E37-E35)*$G$7,IF(E33&gt;0,(E37-E33)*$G$7,IF(E31&gt;0,(E37-E31)*$G$7,IF(E29&gt;0,(E37-E29)*$G$7,IF(E27&gt;0,(E37-E27)*$G$7,IF(E25&gt;0,(E37-E23)*$G$7,IF(E23&gt;0,(E37-E23)*$G$7,IF(E21&gt;0,(E37-E21)*$G$7,IF(E19&gt;0,(E37-E19)*$G$7,IF(E17&gt;0,(E37-E17)*$G$7,IF(ISBLANK(E15),"Enter Start Read",(E37-E15)*$G$7))))))))))))</f>
        <v/>
      </c>
      <c r="J37" s="210"/>
      <c r="K37" s="230" t="str">
        <f>IF(I37="Enter Start Read","NA",IF(I37="","",IF(I37&gt;0,I37*$G$9,IF(I37=0,""))))</f>
        <v/>
      </c>
      <c r="M37" s="42" t="s">
        <v>27</v>
      </c>
    </row>
    <row r="38" spans="3:21" ht="5.0999999999999996" customHeight="1" x14ac:dyDescent="0.2">
      <c r="C38" s="200"/>
      <c r="D38" s="200"/>
      <c r="E38" s="231"/>
      <c r="F38" s="226"/>
      <c r="G38" s="226"/>
      <c r="H38" s="226"/>
      <c r="I38" s="232"/>
      <c r="J38" s="210"/>
      <c r="K38" s="233"/>
      <c r="M38" s="42"/>
    </row>
    <row r="39" spans="3:21" ht="12" customHeight="1" x14ac:dyDescent="0.2">
      <c r="C39" s="200" t="s">
        <v>72</v>
      </c>
      <c r="D39" s="47"/>
      <c r="E39" s="225"/>
      <c r="F39" s="226"/>
      <c r="G39" s="227"/>
      <c r="H39" s="226"/>
      <c r="I39" s="228" t="str">
        <f>IF(E39="","",IF(E37&gt;0,(E39-E37)*$G$7,IF(E35&gt;0,(E39-E35)*$G$7,IF(E33&gt;0,(E39-E33)*$G$7,IF(E31&gt;0,(E39-E31)*$G$7,IF(E29&gt;0,(E39-E29)*$G$7,IF(E27&gt;0,(E39-E25)*$G$7,IF(E25&gt;0,(E39-E25)*$G$7,IF(E23&gt;0,(E39-E23)*$G$7,IF(E21&gt;0,(E39-E21)*$G$7,IF(E19&gt;0,(E39-E19)*$G$7,IF(E17&gt;0,(E39-E17)*$G$7,IF(ISBLANK(E15),"Enter Start Read",(E39-E15)*$G$7)))))))))))))</f>
        <v/>
      </c>
      <c r="J39" s="210"/>
      <c r="K39" s="230" t="str">
        <f>IF(I39="Enter Start Read","NA",IF(I39="","",IF(I39&gt;0,I39*$G$9,IF(I39=0,""))))</f>
        <v/>
      </c>
      <c r="M39" s="42" t="s">
        <v>83</v>
      </c>
    </row>
    <row r="40" spans="3:21" ht="5.0999999999999996" customHeight="1" x14ac:dyDescent="0.2">
      <c r="C40" s="200" t="str">
        <f>IF(G7&gt;=2,T69,"")</f>
        <v/>
      </c>
      <c r="D40" s="200"/>
      <c r="E40" s="231"/>
      <c r="F40" s="7"/>
      <c r="G40" s="7"/>
      <c r="H40" s="7"/>
      <c r="I40" s="232"/>
      <c r="J40" s="234"/>
      <c r="K40" s="233"/>
    </row>
    <row r="41" spans="3:21" ht="12" customHeight="1" x14ac:dyDescent="0.2">
      <c r="C41" s="200" t="s">
        <v>59</v>
      </c>
      <c r="D41" s="200"/>
      <c r="E41" s="235"/>
      <c r="F41" s="7"/>
      <c r="G41" s="236">
        <f>SUM(G17:G39)</f>
        <v>0</v>
      </c>
      <c r="H41" s="7"/>
      <c r="I41" s="237">
        <f>SUM(I17:I39)</f>
        <v>0</v>
      </c>
      <c r="J41" s="234"/>
      <c r="K41" s="238">
        <f>SUM(K17:K39)</f>
        <v>0</v>
      </c>
      <c r="M41" s="151"/>
    </row>
    <row r="42" spans="3:21" ht="12" customHeight="1" x14ac:dyDescent="0.2">
      <c r="C42" s="10"/>
      <c r="D42" s="10"/>
      <c r="E42" s="235"/>
      <c r="K42" s="41" t="str">
        <f>IF(I42&gt;$T$95,I42*$T$96,"")</f>
        <v/>
      </c>
    </row>
    <row r="43" spans="3:21" ht="12" customHeight="1" x14ac:dyDescent="0.2">
      <c r="C43" s="40"/>
      <c r="D43" s="40"/>
      <c r="E43" s="235" t="str">
        <f>IF($G$7&gt;=2,$R$64,"")</f>
        <v/>
      </c>
    </row>
    <row r="44" spans="3:21" ht="12" customHeight="1" x14ac:dyDescent="0.2">
      <c r="C44" s="40"/>
      <c r="D44" s="40"/>
      <c r="E44" s="235"/>
      <c r="T44" s="42"/>
      <c r="U44" s="42"/>
    </row>
    <row r="45" spans="3:21" ht="12" customHeight="1" x14ac:dyDescent="0.2">
      <c r="C45" s="40"/>
      <c r="D45" s="40"/>
      <c r="E45" s="335" t="s">
        <v>128</v>
      </c>
      <c r="F45" s="351"/>
      <c r="G45" s="351"/>
      <c r="H45" s="351"/>
      <c r="I45" s="351"/>
      <c r="J45" s="351"/>
      <c r="K45" s="351"/>
      <c r="L45" s="351"/>
      <c r="M45" s="351"/>
      <c r="N45" s="351"/>
      <c r="O45" s="351"/>
      <c r="P45" s="351"/>
      <c r="Q45" s="351"/>
      <c r="R45" s="352"/>
      <c r="S45" s="42"/>
    </row>
    <row r="46" spans="3:21" ht="12" customHeight="1" x14ac:dyDescent="0.2">
      <c r="C46" s="40"/>
      <c r="D46" s="40"/>
      <c r="E46" s="326"/>
      <c r="F46" s="327"/>
      <c r="G46" s="327"/>
      <c r="H46" s="327"/>
      <c r="I46" s="327"/>
      <c r="J46" s="327"/>
      <c r="K46" s="327"/>
      <c r="L46" s="327"/>
      <c r="M46" s="327"/>
      <c r="N46" s="327"/>
      <c r="O46" s="327"/>
      <c r="P46" s="327"/>
      <c r="Q46" s="327"/>
      <c r="R46" s="328"/>
      <c r="S46" s="42"/>
    </row>
    <row r="47" spans="3:21" ht="12" customHeight="1" x14ac:dyDescent="0.2">
      <c r="C47" s="40"/>
      <c r="D47" s="40"/>
      <c r="E47" s="329"/>
      <c r="F47" s="353"/>
      <c r="G47" s="353"/>
      <c r="H47" s="353"/>
      <c r="I47" s="353"/>
      <c r="J47" s="353"/>
      <c r="K47" s="353"/>
      <c r="L47" s="353"/>
      <c r="M47" s="353"/>
      <c r="N47" s="353"/>
      <c r="O47" s="353"/>
      <c r="P47" s="353"/>
      <c r="Q47" s="353"/>
      <c r="R47" s="331"/>
      <c r="S47" s="42"/>
    </row>
    <row r="48" spans="3:21" ht="12" customHeight="1" x14ac:dyDescent="0.2">
      <c r="C48" s="40"/>
      <c r="D48" s="40"/>
      <c r="E48" s="329"/>
      <c r="F48" s="353"/>
      <c r="G48" s="353"/>
      <c r="H48" s="353"/>
      <c r="I48" s="353"/>
      <c r="J48" s="353"/>
      <c r="K48" s="353"/>
      <c r="L48" s="353"/>
      <c r="M48" s="353"/>
      <c r="N48" s="353"/>
      <c r="O48" s="353"/>
      <c r="P48" s="353"/>
      <c r="Q48" s="353"/>
      <c r="R48" s="331"/>
      <c r="S48" s="42"/>
    </row>
    <row r="49" spans="3:27" ht="12" customHeight="1" x14ac:dyDescent="0.2">
      <c r="C49" s="40"/>
      <c r="D49" s="40"/>
      <c r="E49" s="329"/>
      <c r="F49" s="353"/>
      <c r="G49" s="353"/>
      <c r="H49" s="353"/>
      <c r="I49" s="353"/>
      <c r="J49" s="353"/>
      <c r="K49" s="353"/>
      <c r="L49" s="353"/>
      <c r="M49" s="353"/>
      <c r="N49" s="353"/>
      <c r="O49" s="353"/>
      <c r="P49" s="353"/>
      <c r="Q49" s="353"/>
      <c r="R49" s="331"/>
      <c r="S49" s="42"/>
    </row>
    <row r="50" spans="3:27" ht="12" customHeight="1" x14ac:dyDescent="0.2">
      <c r="C50" s="40"/>
      <c r="D50" s="40"/>
      <c r="E50" s="329"/>
      <c r="F50" s="353"/>
      <c r="G50" s="353"/>
      <c r="H50" s="353"/>
      <c r="I50" s="353"/>
      <c r="J50" s="353"/>
      <c r="K50" s="353"/>
      <c r="L50" s="353"/>
      <c r="M50" s="353"/>
      <c r="N50" s="353"/>
      <c r="O50" s="353"/>
      <c r="P50" s="353"/>
      <c r="Q50" s="353"/>
      <c r="R50" s="331"/>
      <c r="S50" s="42"/>
      <c r="T50" s="239">
        <v>0</v>
      </c>
    </row>
    <row r="51" spans="3:27" ht="12" customHeight="1" x14ac:dyDescent="0.2">
      <c r="C51" s="40"/>
      <c r="D51" s="40"/>
      <c r="E51" s="332"/>
      <c r="F51" s="333"/>
      <c r="G51" s="333"/>
      <c r="H51" s="333"/>
      <c r="I51" s="333"/>
      <c r="J51" s="333"/>
      <c r="K51" s="333"/>
      <c r="L51" s="333"/>
      <c r="M51" s="333"/>
      <c r="N51" s="333"/>
      <c r="O51" s="333"/>
      <c r="P51" s="333"/>
      <c r="Q51" s="333"/>
      <c r="R51" s="334"/>
      <c r="S51" s="240"/>
      <c r="T51" s="239">
        <v>0.05</v>
      </c>
      <c r="U51" s="157"/>
      <c r="V51" s="157"/>
      <c r="W51" s="157"/>
      <c r="X51" s="157"/>
      <c r="Y51" s="157"/>
      <c r="Z51" s="157"/>
      <c r="AA51" s="157"/>
    </row>
    <row r="52" spans="3:27" ht="12" customHeight="1" x14ac:dyDescent="0.2">
      <c r="C52" s="40"/>
      <c r="D52" s="40"/>
      <c r="E52" s="235"/>
      <c r="S52" s="42"/>
      <c r="T52" s="239">
        <v>0.1</v>
      </c>
    </row>
    <row r="53" spans="3:27" ht="12" customHeight="1" x14ac:dyDescent="0.2">
      <c r="C53" s="40"/>
      <c r="D53" s="40"/>
      <c r="E53" s="324" t="s">
        <v>127</v>
      </c>
      <c r="F53" s="324"/>
      <c r="G53" s="324"/>
      <c r="H53" s="324"/>
      <c r="I53" s="324"/>
      <c r="J53" s="324"/>
      <c r="K53" s="324"/>
      <c r="L53" s="324"/>
      <c r="M53" s="324"/>
      <c r="N53" s="324"/>
      <c r="O53" s="324"/>
      <c r="S53" s="42"/>
      <c r="T53" s="239">
        <v>0.15</v>
      </c>
    </row>
    <row r="54" spans="3:27" ht="12" customHeight="1" x14ac:dyDescent="0.2">
      <c r="C54" s="40"/>
      <c r="D54" s="40"/>
      <c r="E54" s="324"/>
      <c r="F54" s="324"/>
      <c r="G54" s="324"/>
      <c r="H54" s="324"/>
      <c r="I54" s="324"/>
      <c r="J54" s="324"/>
      <c r="K54" s="324"/>
      <c r="L54" s="324"/>
      <c r="M54" s="324"/>
      <c r="N54" s="324"/>
      <c r="O54" s="324"/>
      <c r="R54" s="7"/>
      <c r="S54" s="40"/>
      <c r="T54" s="239">
        <v>0.2</v>
      </c>
      <c r="U54" s="7"/>
      <c r="V54" s="7"/>
      <c r="W54" s="7"/>
      <c r="X54" s="7"/>
      <c r="Y54" s="7"/>
      <c r="Z54" s="7"/>
      <c r="AA54" s="7"/>
    </row>
    <row r="55" spans="3:27" ht="12" customHeight="1" x14ac:dyDescent="0.2">
      <c r="C55" s="40"/>
      <c r="D55" s="40"/>
      <c r="E55" s="324"/>
      <c r="F55" s="324"/>
      <c r="G55" s="324"/>
      <c r="H55" s="324"/>
      <c r="I55" s="324"/>
      <c r="J55" s="324"/>
      <c r="K55" s="324"/>
      <c r="L55" s="324"/>
      <c r="M55" s="324"/>
      <c r="N55" s="324"/>
      <c r="O55" s="324"/>
      <c r="S55" s="42"/>
      <c r="T55" s="239">
        <v>0.25</v>
      </c>
    </row>
    <row r="56" spans="3:27" ht="12" customHeight="1" x14ac:dyDescent="0.2">
      <c r="C56" s="40"/>
      <c r="D56" s="40"/>
      <c r="E56" s="324"/>
      <c r="F56" s="324"/>
      <c r="G56" s="324"/>
      <c r="H56" s="324"/>
      <c r="I56" s="324"/>
      <c r="J56" s="324"/>
      <c r="K56" s="324"/>
      <c r="L56" s="324"/>
      <c r="M56" s="324"/>
      <c r="N56" s="324"/>
      <c r="O56" s="324"/>
      <c r="S56" s="42"/>
      <c r="T56" s="241">
        <v>0.3</v>
      </c>
    </row>
    <row r="57" spans="3:27" ht="12" customHeight="1" x14ac:dyDescent="0.2">
      <c r="C57" s="40"/>
      <c r="D57" s="40"/>
      <c r="E57" s="324"/>
      <c r="F57" s="324"/>
      <c r="G57" s="324"/>
      <c r="H57" s="324"/>
      <c r="I57" s="324"/>
      <c r="J57" s="324"/>
      <c r="K57" s="324"/>
      <c r="L57" s="324"/>
      <c r="M57" s="324"/>
      <c r="N57" s="324"/>
      <c r="O57" s="324"/>
      <c r="S57" s="42"/>
      <c r="T57" s="239">
        <v>0.35</v>
      </c>
    </row>
    <row r="58" spans="3:27" ht="12" customHeight="1" x14ac:dyDescent="0.2">
      <c r="C58" s="40"/>
      <c r="D58" s="40"/>
      <c r="E58" s="235"/>
      <c r="G58" s="216"/>
      <c r="H58" s="216"/>
      <c r="I58" s="216"/>
      <c r="J58" s="216"/>
      <c r="S58" s="42"/>
      <c r="T58" s="239">
        <v>0.4</v>
      </c>
    </row>
    <row r="59" spans="3:27" ht="12" customHeight="1" x14ac:dyDescent="0.2">
      <c r="C59" s="40"/>
      <c r="D59" s="40"/>
      <c r="E59" s="235" t="str">
        <f>IF($G$7&gt;=2,$R$64,"")</f>
        <v/>
      </c>
      <c r="T59" s="239">
        <v>0.45</v>
      </c>
    </row>
    <row r="60" spans="3:27" ht="12" customHeight="1" x14ac:dyDescent="0.2">
      <c r="C60" s="40"/>
      <c r="D60" s="40"/>
      <c r="E60" s="235"/>
      <c r="T60" s="239">
        <v>0.5</v>
      </c>
    </row>
    <row r="61" spans="3:27" ht="12" hidden="1" customHeight="1" x14ac:dyDescent="0.2">
      <c r="C61" s="40"/>
      <c r="D61" s="40"/>
      <c r="E61" s="235" t="str">
        <f>IF($G$7&gt;=2,$R$64,"")</f>
        <v/>
      </c>
      <c r="T61" s="239">
        <v>0.55000000000000004</v>
      </c>
    </row>
    <row r="62" spans="3:27" ht="12" hidden="1" customHeight="1" x14ac:dyDescent="0.2">
      <c r="C62" s="29"/>
      <c r="D62" s="29"/>
      <c r="E62" s="29"/>
      <c r="F62" s="29"/>
      <c r="G62" s="29"/>
      <c r="H62" s="29"/>
      <c r="I62" s="29"/>
      <c r="J62" s="29"/>
      <c r="K62" s="29"/>
      <c r="L62" s="29"/>
      <c r="R62" s="7"/>
      <c r="S62" s="7"/>
      <c r="T62" s="239">
        <v>0.6</v>
      </c>
      <c r="U62" s="7"/>
      <c r="V62" s="7"/>
      <c r="W62" s="7"/>
      <c r="X62" s="7"/>
      <c r="Y62" s="7"/>
      <c r="Z62" s="7"/>
      <c r="AA62" s="7"/>
    </row>
    <row r="63" spans="3:27" ht="12" hidden="1" customHeight="1" x14ac:dyDescent="0.2">
      <c r="C63" s="29"/>
      <c r="D63" s="29"/>
      <c r="E63" s="29"/>
      <c r="F63" s="29"/>
      <c r="G63" s="29"/>
      <c r="H63" s="29"/>
      <c r="I63" s="29"/>
      <c r="J63" s="29"/>
      <c r="K63" s="29"/>
      <c r="L63" s="29"/>
      <c r="M63" s="7"/>
      <c r="T63" s="239">
        <v>0.65</v>
      </c>
    </row>
    <row r="64" spans="3:27" ht="12" hidden="1" customHeight="1" x14ac:dyDescent="0.2">
      <c r="C64" s="29"/>
      <c r="D64" s="29"/>
      <c r="E64" s="29"/>
      <c r="F64" s="29"/>
      <c r="G64" s="29"/>
      <c r="H64" s="29"/>
      <c r="I64" s="29"/>
      <c r="J64" s="29"/>
      <c r="K64" s="29"/>
      <c r="L64" s="29"/>
      <c r="M64" s="7"/>
      <c r="R64" s="7"/>
      <c r="T64" s="239">
        <v>0.7</v>
      </c>
    </row>
    <row r="65" spans="3:20" ht="12" hidden="1" customHeight="1" x14ac:dyDescent="0.2">
      <c r="C65" s="29"/>
      <c r="D65" s="29"/>
      <c r="E65" s="29"/>
      <c r="F65" s="29"/>
      <c r="G65" s="29"/>
      <c r="H65" s="29"/>
      <c r="I65" s="29"/>
      <c r="J65" s="29"/>
      <c r="K65" s="29"/>
      <c r="L65" s="29"/>
      <c r="M65" s="7"/>
      <c r="T65" s="239">
        <v>0.75</v>
      </c>
    </row>
    <row r="66" spans="3:20" ht="12" hidden="1" customHeight="1" x14ac:dyDescent="0.2">
      <c r="C66" s="29"/>
      <c r="D66" s="29"/>
      <c r="E66" s="29"/>
      <c r="F66" s="29"/>
      <c r="G66" s="29"/>
      <c r="H66" s="29"/>
      <c r="I66" s="29"/>
      <c r="J66" s="29"/>
      <c r="K66" s="29"/>
      <c r="L66" s="29"/>
      <c r="M66" s="7"/>
      <c r="Q66" s="40"/>
      <c r="R66" s="235"/>
      <c r="T66" s="239">
        <v>0.8</v>
      </c>
    </row>
    <row r="67" spans="3:20" ht="12" hidden="1" customHeight="1" x14ac:dyDescent="0.2">
      <c r="C67" s="174"/>
      <c r="D67" s="195"/>
      <c r="E67" s="175"/>
      <c r="F67" s="174"/>
      <c r="G67" s="199"/>
      <c r="H67" s="199"/>
      <c r="I67" s="199"/>
      <c r="J67" s="199"/>
      <c r="K67" s="199"/>
      <c r="L67" s="199"/>
      <c r="M67" s="7"/>
      <c r="Q67" s="40"/>
      <c r="R67" s="7"/>
      <c r="T67" s="239">
        <v>0.85</v>
      </c>
    </row>
    <row r="68" spans="3:20" ht="12" hidden="1" customHeight="1" x14ac:dyDescent="0.2">
      <c r="C68" s="244"/>
      <c r="D68" s="247"/>
      <c r="E68" s="247"/>
      <c r="F68" s="247"/>
      <c r="G68" s="247"/>
      <c r="H68" s="247"/>
      <c r="I68" s="247"/>
      <c r="J68" s="247"/>
      <c r="Q68" s="40"/>
      <c r="R68" s="7"/>
      <c r="T68" s="239">
        <v>0.9</v>
      </c>
    </row>
    <row r="69" spans="3:20" ht="12" hidden="1" customHeight="1" x14ac:dyDescent="0.2">
      <c r="C69" s="247"/>
      <c r="D69" s="247"/>
      <c r="E69" s="247"/>
      <c r="F69" s="247"/>
      <c r="G69" s="247"/>
      <c r="H69" s="247"/>
      <c r="I69" s="247"/>
      <c r="J69" s="247"/>
      <c r="Q69" s="40"/>
      <c r="R69" s="7"/>
      <c r="T69" s="239">
        <v>0.95</v>
      </c>
    </row>
    <row r="70" spans="3:20" ht="12" hidden="1" customHeight="1" x14ac:dyDescent="0.2">
      <c r="C70" s="247"/>
      <c r="D70" s="247"/>
      <c r="E70" s="247"/>
      <c r="F70" s="247"/>
      <c r="G70" s="247"/>
      <c r="H70" s="247"/>
      <c r="I70" s="247"/>
      <c r="J70" s="247"/>
      <c r="Q70" s="40"/>
      <c r="R70" s="7"/>
      <c r="T70" s="239">
        <v>1</v>
      </c>
    </row>
    <row r="71" spans="3:20" ht="12" hidden="1" customHeight="1" x14ac:dyDescent="0.2">
      <c r="C71" s="40"/>
      <c r="D71" s="40"/>
      <c r="E71" s="235" t="str">
        <f>IF($G$7&gt;=2,$R$64,"")</f>
        <v/>
      </c>
      <c r="Q71" s="40"/>
      <c r="R71" s="7"/>
    </row>
    <row r="72" spans="3:20" ht="12" hidden="1" customHeight="1" x14ac:dyDescent="0.2">
      <c r="C72" s="40"/>
      <c r="D72" s="40"/>
      <c r="E72" s="235"/>
      <c r="Q72" s="40"/>
      <c r="R72" s="7"/>
    </row>
    <row r="73" spans="3:20" ht="12" hidden="1" customHeight="1" x14ac:dyDescent="0.2">
      <c r="C73" s="40"/>
      <c r="D73" s="40"/>
      <c r="E73" s="235" t="str">
        <f>IF($G$7&gt;=2,$R$64,"")</f>
        <v/>
      </c>
      <c r="Q73" s="40"/>
      <c r="R73" s="7"/>
    </row>
    <row r="74" spans="3:20" ht="12" hidden="1" customHeight="1" x14ac:dyDescent="0.2">
      <c r="C74" s="40"/>
      <c r="D74" s="40"/>
      <c r="E74" s="235"/>
      <c r="Q74" s="40"/>
      <c r="R74" s="7"/>
    </row>
    <row r="75" spans="3:20" ht="12" hidden="1" customHeight="1" x14ac:dyDescent="0.2">
      <c r="C75" s="40"/>
      <c r="D75" s="40"/>
      <c r="E75" s="235" t="str">
        <f>IF($G$7&gt;=2,$R$64,"")</f>
        <v/>
      </c>
      <c r="Q75" s="40"/>
      <c r="R75" s="7"/>
    </row>
    <row r="76" spans="3:20" ht="12" hidden="1" customHeight="1" x14ac:dyDescent="0.2">
      <c r="C76" s="40"/>
      <c r="D76" s="40"/>
      <c r="E76" s="235"/>
      <c r="Q76" s="40"/>
      <c r="R76" s="7"/>
    </row>
    <row r="77" spans="3:20" ht="12" hidden="1" customHeight="1" x14ac:dyDescent="0.2">
      <c r="C77" s="40"/>
      <c r="D77" s="40"/>
      <c r="E77" s="235" t="str">
        <f>IF($G$7&gt;=2,$R$64,"")</f>
        <v/>
      </c>
      <c r="Q77" s="40"/>
      <c r="R77" s="7"/>
    </row>
    <row r="78" spans="3:20" ht="12" hidden="1" customHeight="1" x14ac:dyDescent="0.2">
      <c r="C78" s="40"/>
      <c r="D78" s="40"/>
      <c r="E78" s="235"/>
      <c r="Q78" s="40"/>
      <c r="R78" s="7"/>
    </row>
    <row r="79" spans="3:20" ht="12" hidden="1" customHeight="1" x14ac:dyDescent="0.2">
      <c r="C79" s="40"/>
      <c r="D79" s="40"/>
      <c r="E79" s="235" t="str">
        <f>IF($G$7&gt;=2,$R$64,"")</f>
        <v/>
      </c>
      <c r="Q79" s="40"/>
      <c r="R79" s="7"/>
    </row>
    <row r="80" spans="3:20" ht="12" hidden="1" customHeight="1" x14ac:dyDescent="0.2">
      <c r="C80" s="40"/>
      <c r="D80" s="40"/>
      <c r="E80" s="235"/>
      <c r="Q80" s="40"/>
      <c r="R80" s="7"/>
    </row>
    <row r="81" spans="3:27" ht="12" hidden="1" customHeight="1" x14ac:dyDescent="0.2">
      <c r="C81" s="40"/>
      <c r="D81" s="40"/>
      <c r="E81" s="235" t="str">
        <f>IF($G$7&gt;=2,$R$64,"")</f>
        <v/>
      </c>
      <c r="Q81" s="7"/>
      <c r="R81" s="7"/>
    </row>
    <row r="82" spans="3:27" ht="12" hidden="1" customHeight="1" x14ac:dyDescent="0.2">
      <c r="C82" s="40"/>
      <c r="D82" s="40"/>
      <c r="E82" s="235"/>
    </row>
    <row r="83" spans="3:27" ht="12" hidden="1" customHeight="1" x14ac:dyDescent="0.2">
      <c r="C83" s="40"/>
      <c r="D83" s="40"/>
      <c r="E83" s="235" t="str">
        <f>IF($G$7&gt;=2,$R$64,"")</f>
        <v/>
      </c>
      <c r="Y83" s="42" t="s">
        <v>4</v>
      </c>
      <c r="Z83" s="146" t="s">
        <v>111</v>
      </c>
      <c r="AA83" s="146" t="s">
        <v>105</v>
      </c>
    </row>
    <row r="84" spans="3:27" ht="12" hidden="1" customHeight="1" x14ac:dyDescent="0.2">
      <c r="C84" s="40"/>
      <c r="D84" s="40"/>
      <c r="E84" s="235"/>
      <c r="Y84" s="42" t="s">
        <v>21</v>
      </c>
      <c r="Z84" s="204">
        <f>G17</f>
        <v>0</v>
      </c>
      <c r="AA84" s="204" t="str">
        <f>IF(I17&gt;0,I17,0)</f>
        <v/>
      </c>
    </row>
    <row r="85" spans="3:27" ht="12" hidden="1" customHeight="1" x14ac:dyDescent="0.2">
      <c r="C85" s="40"/>
      <c r="D85" s="40"/>
      <c r="E85" s="235" t="str">
        <f>IF($G$7&gt;=2,$R$64,"")</f>
        <v/>
      </c>
      <c r="Y85" s="42" t="s">
        <v>22</v>
      </c>
      <c r="Z85" s="204">
        <f>G19</f>
        <v>0</v>
      </c>
      <c r="AA85" s="204" t="str">
        <f>IF(I19&gt;0,I19,0)</f>
        <v/>
      </c>
    </row>
    <row r="86" spans="3:27" ht="12" hidden="1" customHeight="1" x14ac:dyDescent="0.2">
      <c r="C86" s="40"/>
      <c r="D86" s="40"/>
      <c r="E86" s="235"/>
      <c r="Y86" s="42" t="s">
        <v>23</v>
      </c>
      <c r="Z86" s="204">
        <f>G21</f>
        <v>0</v>
      </c>
      <c r="AA86" s="204" t="str">
        <f>IF(I21&gt;0,I21,0)</f>
        <v/>
      </c>
    </row>
    <row r="87" spans="3:27" ht="12" hidden="1" customHeight="1" x14ac:dyDescent="0.2">
      <c r="C87" s="40"/>
      <c r="D87" s="40"/>
      <c r="E87" s="235" t="str">
        <f>IF($G$7&gt;=2,$R$64,"")</f>
        <v/>
      </c>
      <c r="Y87" s="42" t="s">
        <v>24</v>
      </c>
      <c r="Z87" s="204">
        <f>G23</f>
        <v>0</v>
      </c>
      <c r="AA87" s="204" t="str">
        <f>IF(I23&gt;0,I23,0)</f>
        <v/>
      </c>
    </row>
    <row r="88" spans="3:27" ht="12" hidden="1" customHeight="1" x14ac:dyDescent="0.2">
      <c r="C88" s="40"/>
      <c r="D88" s="40"/>
      <c r="E88" s="235"/>
      <c r="Y88" s="42" t="s">
        <v>25</v>
      </c>
      <c r="Z88" s="204">
        <f>G25</f>
        <v>0</v>
      </c>
      <c r="AA88" s="204" t="str">
        <f>IF(I25&gt;0,I25,0)</f>
        <v/>
      </c>
    </row>
    <row r="89" spans="3:27" ht="12" hidden="1" customHeight="1" x14ac:dyDescent="0.2">
      <c r="C89" s="40"/>
      <c r="D89" s="40"/>
      <c r="E89" s="235" t="str">
        <f>IF($G$7&gt;=2,$R$64,"")</f>
        <v/>
      </c>
      <c r="Y89" s="42" t="s">
        <v>0</v>
      </c>
      <c r="Z89" s="204">
        <f>G27</f>
        <v>0</v>
      </c>
      <c r="AA89" s="204" t="str">
        <f>IF(I27&gt;0,I27,0)</f>
        <v/>
      </c>
    </row>
    <row r="90" spans="3:27" ht="12" hidden="1" customHeight="1" x14ac:dyDescent="0.2">
      <c r="C90" s="40"/>
      <c r="D90" s="40"/>
      <c r="E90" s="235"/>
      <c r="Y90" s="42" t="s">
        <v>1</v>
      </c>
      <c r="Z90" s="204">
        <f>G29</f>
        <v>0</v>
      </c>
      <c r="AA90" s="204" t="str">
        <f>IF(I29&gt;0,I29,0)</f>
        <v/>
      </c>
    </row>
    <row r="91" spans="3:27" ht="12" hidden="1" customHeight="1" x14ac:dyDescent="0.2">
      <c r="C91" s="40"/>
      <c r="D91" s="40"/>
      <c r="E91" s="235" t="str">
        <f>IF($G$7&gt;=2,$R$64,"")</f>
        <v/>
      </c>
      <c r="Y91" s="42" t="s">
        <v>2</v>
      </c>
      <c r="Z91" s="204">
        <f>G31</f>
        <v>0</v>
      </c>
      <c r="AA91" s="204" t="str">
        <f>IF(I31&gt;0,I31,0)</f>
        <v/>
      </c>
    </row>
    <row r="92" spans="3:27" ht="12" hidden="1" customHeight="1" x14ac:dyDescent="0.2">
      <c r="C92" s="40"/>
      <c r="D92" s="40"/>
      <c r="E92" s="235"/>
      <c r="Y92" s="42" t="s">
        <v>3</v>
      </c>
      <c r="Z92" s="204">
        <f>G33</f>
        <v>0</v>
      </c>
      <c r="AA92" s="204" t="str">
        <f>IF(I33&gt;0,I33,0)</f>
        <v/>
      </c>
    </row>
    <row r="93" spans="3:27" ht="12" hidden="1" customHeight="1" x14ac:dyDescent="0.2">
      <c r="C93" s="40"/>
      <c r="D93" s="40"/>
      <c r="E93" s="235" t="str">
        <f>IF($G$7&gt;=2,$R$64,"")</f>
        <v/>
      </c>
      <c r="Y93" s="42" t="s">
        <v>26</v>
      </c>
      <c r="Z93" s="204">
        <f>G35</f>
        <v>0</v>
      </c>
      <c r="AA93" s="204" t="str">
        <f>IF(I35&gt;0,I35,0)</f>
        <v/>
      </c>
    </row>
    <row r="94" spans="3:27" ht="12" hidden="1" customHeight="1" x14ac:dyDescent="0.2">
      <c r="T94" s="18">
        <v>1</v>
      </c>
      <c r="Y94" s="42" t="s">
        <v>27</v>
      </c>
      <c r="Z94" s="204">
        <f>G37</f>
        <v>0</v>
      </c>
      <c r="AA94" s="204" t="str">
        <f>IF(I37&gt;0,I37,0)</f>
        <v/>
      </c>
    </row>
    <row r="95" spans="3:27" ht="12" hidden="1" customHeight="1" x14ac:dyDescent="0.2">
      <c r="T95" s="18">
        <v>0</v>
      </c>
      <c r="Y95" s="42" t="s">
        <v>28</v>
      </c>
      <c r="Z95" s="204">
        <f>G39</f>
        <v>0</v>
      </c>
      <c r="AA95" s="204" t="str">
        <f>IF(I39&gt;0,I39,0)</f>
        <v/>
      </c>
    </row>
    <row r="96" spans="3:27" ht="12" hidden="1" customHeight="1" x14ac:dyDescent="0.2">
      <c r="T96" s="18">
        <v>2.75</v>
      </c>
    </row>
    <row r="97" spans="3:11" ht="12" hidden="1" customHeight="1" x14ac:dyDescent="0.2"/>
    <row r="98" spans="3:11" ht="12" hidden="1" customHeight="1" x14ac:dyDescent="0.2"/>
    <row r="99" spans="3:11" ht="12" hidden="1" customHeight="1" x14ac:dyDescent="0.2"/>
    <row r="100" spans="3:11" ht="12" hidden="1" customHeight="1" x14ac:dyDescent="0.2">
      <c r="F100" s="18" t="s">
        <v>84</v>
      </c>
    </row>
    <row r="101" spans="3:11" ht="12" hidden="1" customHeight="1" x14ac:dyDescent="0.2"/>
    <row r="102" spans="3:11" ht="12" hidden="1" customHeight="1" x14ac:dyDescent="0.2"/>
    <row r="103" spans="3:11" ht="12" hidden="1" customHeight="1" x14ac:dyDescent="0.2"/>
    <row r="104" spans="3:11" ht="12" hidden="1" customHeight="1" x14ac:dyDescent="0.2"/>
    <row r="105" spans="3:11" ht="12" hidden="1" customHeight="1" x14ac:dyDescent="0.2"/>
    <row r="106" spans="3:11" ht="12" hidden="1" customHeight="1" x14ac:dyDescent="0.2">
      <c r="C106" s="17" t="s">
        <v>97</v>
      </c>
      <c r="E106" s="206">
        <f>G7</f>
        <v>1</v>
      </c>
      <c r="I106" s="47"/>
      <c r="K106" s="242"/>
    </row>
    <row r="107" spans="3:11" ht="12" hidden="1" customHeight="1" x14ac:dyDescent="0.2">
      <c r="I107" s="47"/>
    </row>
    <row r="108" spans="3:11" ht="12" hidden="1" customHeight="1" x14ac:dyDescent="0.2">
      <c r="I108" s="47"/>
      <c r="K108" s="242"/>
    </row>
    <row r="109" spans="3:11" ht="12" hidden="1" customHeight="1" x14ac:dyDescent="0.2">
      <c r="I109" s="47"/>
    </row>
    <row r="110" spans="3:11" ht="12" hidden="1" customHeight="1" x14ac:dyDescent="0.2">
      <c r="I110" s="47"/>
      <c r="K110" s="242"/>
    </row>
    <row r="111" spans="3:11" ht="12" hidden="1" customHeight="1" x14ac:dyDescent="0.2">
      <c r="I111" s="47"/>
    </row>
    <row r="112" spans="3:11" ht="12" hidden="1" customHeight="1" x14ac:dyDescent="0.2">
      <c r="I112" s="47"/>
      <c r="K112" s="242"/>
    </row>
    <row r="113" spans="3:11" ht="12" hidden="1" customHeight="1" x14ac:dyDescent="0.2">
      <c r="C113" s="18"/>
      <c r="E113" s="18"/>
      <c r="I113" s="47"/>
    </row>
    <row r="114" spans="3:11" ht="12" hidden="1" customHeight="1" x14ac:dyDescent="0.2">
      <c r="C114" s="18"/>
      <c r="E114" s="18"/>
      <c r="I114" s="47"/>
      <c r="K114" s="242"/>
    </row>
    <row r="115" spans="3:11" ht="12" hidden="1" customHeight="1" x14ac:dyDescent="0.2">
      <c r="C115" s="18"/>
      <c r="E115" s="18"/>
      <c r="I115" s="47"/>
    </row>
    <row r="116" spans="3:11" ht="12" hidden="1" customHeight="1" x14ac:dyDescent="0.2">
      <c r="C116" s="18"/>
      <c r="E116" s="18"/>
      <c r="I116" s="47"/>
      <c r="K116" s="242"/>
    </row>
    <row r="117" spans="3:11" ht="12" hidden="1" customHeight="1" x14ac:dyDescent="0.2">
      <c r="C117" s="18"/>
      <c r="E117" s="18"/>
      <c r="I117" s="47"/>
    </row>
    <row r="118" spans="3:11" ht="12" hidden="1" customHeight="1" x14ac:dyDescent="0.2">
      <c r="C118" s="18"/>
      <c r="E118" s="18"/>
      <c r="I118" s="47"/>
      <c r="K118" s="242"/>
    </row>
    <row r="119" spans="3:11" ht="12" hidden="1" customHeight="1" x14ac:dyDescent="0.2">
      <c r="C119" s="18"/>
      <c r="E119" s="18"/>
      <c r="I119" s="47"/>
    </row>
    <row r="120" spans="3:11" ht="12" hidden="1" customHeight="1" x14ac:dyDescent="0.2">
      <c r="C120" s="18"/>
      <c r="E120" s="18"/>
      <c r="I120" s="47"/>
      <c r="K120" s="242"/>
    </row>
    <row r="121" spans="3:11" ht="12" hidden="1" customHeight="1" x14ac:dyDescent="0.2">
      <c r="C121" s="18"/>
      <c r="E121" s="18"/>
      <c r="I121" s="47"/>
    </row>
    <row r="122" spans="3:11" ht="12" hidden="1" customHeight="1" x14ac:dyDescent="0.2">
      <c r="C122" s="18"/>
      <c r="E122" s="18"/>
      <c r="I122" s="47"/>
      <c r="K122" s="242"/>
    </row>
    <row r="123" spans="3:11" ht="12" hidden="1" customHeight="1" x14ac:dyDescent="0.2">
      <c r="C123" s="18"/>
      <c r="E123" s="18"/>
      <c r="I123" s="47"/>
    </row>
    <row r="124" spans="3:11" ht="12" hidden="1" customHeight="1" x14ac:dyDescent="0.2">
      <c r="C124" s="18"/>
      <c r="E124" s="18"/>
      <c r="I124" s="47"/>
      <c r="K124" s="242"/>
    </row>
    <row r="125" spans="3:11" ht="12" hidden="1" customHeight="1" x14ac:dyDescent="0.2">
      <c r="C125" s="18"/>
      <c r="E125" s="18"/>
      <c r="I125" s="47"/>
    </row>
    <row r="126" spans="3:11" ht="12" hidden="1" customHeight="1" x14ac:dyDescent="0.2">
      <c r="C126" s="18"/>
      <c r="E126" s="18"/>
      <c r="I126" s="47"/>
      <c r="K126" s="242"/>
    </row>
    <row r="127" spans="3:11" ht="12" hidden="1" customHeight="1" x14ac:dyDescent="0.2">
      <c r="C127" s="18"/>
      <c r="E127" s="18"/>
      <c r="I127" s="47"/>
    </row>
    <row r="128" spans="3:11" ht="12" hidden="1" customHeight="1" x14ac:dyDescent="0.2">
      <c r="C128" s="18"/>
      <c r="E128" s="18"/>
      <c r="I128" s="47"/>
      <c r="K128" s="242"/>
    </row>
    <row r="129" spans="3:5" ht="12" hidden="1" customHeight="1" x14ac:dyDescent="0.2">
      <c r="C129" s="18"/>
      <c r="E129" s="18"/>
    </row>
    <row r="130" spans="3:5" ht="12" hidden="1" customHeight="1" x14ac:dyDescent="0.2">
      <c r="C130" s="18"/>
      <c r="E130" s="18"/>
    </row>
  </sheetData>
  <sheetProtection password="CC78" sheet="1" objects="1" scenarios="1" selectLockedCells="1"/>
  <mergeCells count="13">
    <mergeCell ref="E45:R45"/>
    <mergeCell ref="E46:R51"/>
    <mergeCell ref="E53:O57"/>
    <mergeCell ref="C1:K2"/>
    <mergeCell ref="C5:E5"/>
    <mergeCell ref="C7:E7"/>
    <mergeCell ref="C3:E3"/>
    <mergeCell ref="C11:C14"/>
    <mergeCell ref="E11:E14"/>
    <mergeCell ref="G11:G14"/>
    <mergeCell ref="I11:I14"/>
    <mergeCell ref="K11:K14"/>
    <mergeCell ref="M11:M14"/>
  </mergeCells>
  <dataValidations count="8">
    <dataValidation type="whole" operator="greaterThanOrEqual" allowBlank="1" showInputMessage="1" showErrorMessage="1" error="The meter read must be greater than or equal to the last month's meter read. For help call 7424 3753._x000a_" sqref="E39 E25 E27 E29 E31 E33 E35 E37">
      <formula1>E23</formula1>
    </dataValidation>
    <dataValidation type="whole" operator="greaterThanOrEqual" showInputMessage="1" showErrorMessage="1" error="The meter read must be greater than or equal to the last month's meter read. For help call 7424 3753._x000a_" sqref="E19">
      <formula1 xml:space="preserve"> E17</formula1>
    </dataValidation>
    <dataValidation type="whole" operator="greaterThanOrEqual" allowBlank="1" showErrorMessage="1" error="The meter read must be greater than or equal to the last month's meter read. For help call 7424 3753._x000a__x000a__x000a_" prompt="_x000a_" sqref="E23">
      <formula1>E21</formula1>
    </dataValidation>
    <dataValidation type="whole" operator="greaterThanOrEqual" allowBlank="1" showInputMessage="1" showErrorMessage="1" error="The meter read must be greater than or equal to the last month's meter read. For help call 7424 3753._x000a__x000a_" sqref="E17">
      <formula1>E15</formula1>
    </dataValidation>
    <dataValidation type="whole" operator="greaterThanOrEqual" allowBlank="1" showInputMessage="1" showErrorMessage="1" error="The meter read must be greater than or equal to the last month's meter read. For help call 7424 3753._x000a_" sqref="E21">
      <formula1 xml:space="preserve"> E19</formula1>
    </dataValidation>
    <dataValidation type="whole" operator="greaterThanOrEqual" allowBlank="1" showInputMessage="1" showErrorMessage="1" error="You need to enter meter readings for every month including a start read for the table to populate correctly." prompt="Enter the first meter read and then progressively enter the end of monthly reads. _x000a_" sqref="E15">
      <formula1>0</formula1>
    </dataValidation>
    <dataValidation type="list" allowBlank="1" showInputMessage="1" showErrorMessage="1" prompt="If your water meter also supplies other assets (e.g. toilet blocks, buildings etc.) select the percentage that is used for irrigation only over a single year. " sqref="G7">
      <formula1>$T$50:$T$70</formula1>
    </dataValidation>
    <dataValidation allowBlank="1" showInputMessage="1" showErrorMessage="1" promptTitle="BIr" prompt="Insert the base irrigation requirement for each month in the white cells. This can be found on your IPOS permit or calculated using the Irrigation calculator in the second worksheet." sqref="G17"/>
  </dataValidations>
  <pageMargins left="0.7" right="0.7" top="0.75" bottom="0.75" header="0.3" footer="0.3"/>
  <pageSetup paperSize="9" orientation="portrait" verticalDpi="0" r:id="rId1"/>
  <drawing r:id="rId2"/>
  <pictur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7"/>
  <sheetViews>
    <sheetView showGridLines="0" showRowColHeaders="0" topLeftCell="B7" zoomScaleNormal="100" workbookViewId="0">
      <selection activeCell="E39" sqref="E39:L53"/>
    </sheetView>
  </sheetViews>
  <sheetFormatPr defaultColWidth="0" defaultRowHeight="12" customHeight="1" zeroHeight="1" x14ac:dyDescent="0.2"/>
  <cols>
    <col min="1" max="1" width="0" style="18" hidden="1" customWidth="1"/>
    <col min="2" max="2" width="2" style="18" customWidth="1"/>
    <col min="3" max="3" width="14.7109375" style="18" customWidth="1"/>
    <col min="4" max="4" width="0.85546875" style="18" customWidth="1"/>
    <col min="5" max="5" width="14.7109375" style="18" customWidth="1"/>
    <col min="6" max="6" width="0.5703125" style="18" customWidth="1"/>
    <col min="7" max="7" width="14.7109375" style="18" customWidth="1"/>
    <col min="8" max="8" width="0.5703125" style="18" customWidth="1"/>
    <col min="9" max="9" width="14.7109375" style="18" customWidth="1"/>
    <col min="10" max="10" width="0.5703125" style="18" customWidth="1"/>
    <col min="11" max="11" width="0" style="18" hidden="1" customWidth="1"/>
    <col min="12" max="12" width="14.7109375" style="18" customWidth="1"/>
    <col min="13" max="13" width="0.5703125" style="18" customWidth="1"/>
    <col min="14" max="20" width="14.7109375" style="18" customWidth="1"/>
    <col min="21" max="16384" width="14.7109375" style="18" hidden="1"/>
  </cols>
  <sheetData>
    <row r="1" spans="2:25" ht="12" customHeight="1" x14ac:dyDescent="0.2">
      <c r="C1" s="317" t="s">
        <v>99</v>
      </c>
      <c r="D1" s="317"/>
      <c r="E1" s="317"/>
      <c r="F1" s="317"/>
      <c r="G1" s="317"/>
      <c r="H1" s="317"/>
      <c r="I1" s="317"/>
      <c r="J1" s="317"/>
      <c r="S1" s="42"/>
      <c r="W1" s="42">
        <v>2.75</v>
      </c>
    </row>
    <row r="2" spans="2:25" ht="18" customHeight="1" x14ac:dyDescent="0.2">
      <c r="C2" s="317"/>
      <c r="D2" s="317"/>
      <c r="E2" s="317"/>
      <c r="F2" s="317"/>
      <c r="G2" s="317"/>
      <c r="H2" s="317"/>
      <c r="I2" s="317"/>
      <c r="J2" s="317"/>
      <c r="N2" s="248"/>
      <c r="O2" s="248"/>
      <c r="P2" s="248"/>
      <c r="Q2" s="356"/>
      <c r="R2" s="357"/>
    </row>
    <row r="3" spans="2:25" ht="5.0999999999999996" customHeight="1" x14ac:dyDescent="0.2">
      <c r="C3" s="198"/>
      <c r="D3" s="198"/>
      <c r="E3" s="198"/>
      <c r="F3" s="198"/>
      <c r="G3" s="198"/>
      <c r="H3" s="198"/>
      <c r="I3" s="198"/>
      <c r="J3" s="198"/>
      <c r="N3" s="248"/>
      <c r="O3" s="248"/>
      <c r="P3" s="248"/>
      <c r="Q3" s="356"/>
      <c r="R3" s="357"/>
    </row>
    <row r="4" spans="2:25" ht="12" customHeight="1" x14ac:dyDescent="0.2">
      <c r="C4" s="360" t="s">
        <v>4</v>
      </c>
      <c r="E4" s="318" t="s">
        <v>111</v>
      </c>
      <c r="G4" s="318" t="s">
        <v>105</v>
      </c>
      <c r="I4" s="318" t="s">
        <v>104</v>
      </c>
      <c r="N4" s="248"/>
      <c r="O4" s="248"/>
      <c r="P4" s="248"/>
      <c r="Q4" s="356"/>
      <c r="R4" s="357"/>
      <c r="X4" s="358"/>
      <c r="Y4" s="359">
        <f>X4*2.75</f>
        <v>0</v>
      </c>
    </row>
    <row r="5" spans="2:25" ht="12" customHeight="1" x14ac:dyDescent="0.2">
      <c r="C5" s="360"/>
      <c r="E5" s="318"/>
      <c r="G5" s="318"/>
      <c r="I5" s="318"/>
      <c r="K5" s="44"/>
      <c r="L5" s="42"/>
      <c r="M5" s="44"/>
      <c r="N5" s="248"/>
      <c r="O5" s="248"/>
      <c r="P5" s="248"/>
      <c r="Q5" s="356"/>
      <c r="R5" s="357"/>
      <c r="X5" s="358"/>
      <c r="Y5" s="359"/>
    </row>
    <row r="6" spans="2:25" ht="12" customHeight="1" x14ac:dyDescent="0.2">
      <c r="B6" s="51"/>
      <c r="C6" s="360"/>
      <c r="D6" s="51"/>
      <c r="E6" s="318"/>
      <c r="F6" s="40"/>
      <c r="G6" s="318"/>
      <c r="I6" s="318"/>
      <c r="J6" s="10"/>
      <c r="K6" s="44"/>
      <c r="L6" s="42"/>
      <c r="M6" s="44"/>
      <c r="O6" s="239"/>
      <c r="P6" s="249"/>
      <c r="Q6" s="249"/>
      <c r="R6" s="42"/>
    </row>
    <row r="7" spans="2:25" s="7" customFormat="1" ht="12" customHeight="1" x14ac:dyDescent="0.2">
      <c r="C7" s="360"/>
      <c r="E7" s="318"/>
      <c r="F7" s="40"/>
      <c r="G7" s="318"/>
      <c r="H7" s="18"/>
      <c r="I7" s="318"/>
      <c r="J7" s="41"/>
      <c r="O7" s="239"/>
      <c r="P7" s="249"/>
      <c r="Q7" s="249"/>
      <c r="R7" s="42"/>
    </row>
    <row r="8" spans="2:25" ht="12" customHeight="1" x14ac:dyDescent="0.2">
      <c r="C8" s="47" t="s">
        <v>73</v>
      </c>
      <c r="E8" s="250">
        <f>SUM('Water Use Meter 1'!G17+'Water Use Meter 2'!G17+'Water Use Meter 3'!G17+'Water Use Meter 4'!G17+'Water Use Meter 5'!G17)</f>
        <v>0</v>
      </c>
      <c r="F8" s="7"/>
      <c r="G8" s="251">
        <f>SUM(L108:P108)</f>
        <v>0</v>
      </c>
      <c r="H8" s="7"/>
      <c r="I8" s="252">
        <f>SUM(L133+M133+N133+O133+P133)</f>
        <v>0</v>
      </c>
      <c r="J8" s="41"/>
      <c r="L8" s="44" t="s">
        <v>73</v>
      </c>
      <c r="R8" s="42"/>
      <c r="U8" s="44" t="s">
        <v>21</v>
      </c>
    </row>
    <row r="9" spans="2:25" s="7" customFormat="1" ht="5.0999999999999996" customHeight="1" x14ac:dyDescent="0.2">
      <c r="C9" s="200"/>
      <c r="G9" s="253"/>
      <c r="I9" s="254"/>
      <c r="J9" s="41"/>
      <c r="L9" s="9"/>
      <c r="R9" s="40"/>
      <c r="U9" s="9"/>
    </row>
    <row r="10" spans="2:25" ht="12" customHeight="1" x14ac:dyDescent="0.2">
      <c r="C10" s="47" t="s">
        <v>74</v>
      </c>
      <c r="E10" s="250">
        <f>SUM('Water Use Meter 1'!G19+'Water Use Meter 2'!G19+'Water Use Meter 3'!G19+'Water Use Meter 4'!G19+'Water Use Meter 5'!G19)</f>
        <v>0</v>
      </c>
      <c r="F10" s="7"/>
      <c r="G10" s="251">
        <f>SUM(L110:P110)</f>
        <v>0</v>
      </c>
      <c r="H10" s="7"/>
      <c r="I10" s="252">
        <f>SUM(L135+M135+N135+O135+P135)</f>
        <v>0</v>
      </c>
      <c r="J10" s="41"/>
      <c r="L10" s="44" t="s">
        <v>74</v>
      </c>
      <c r="R10" s="42"/>
      <c r="U10" s="44" t="s">
        <v>22</v>
      </c>
    </row>
    <row r="11" spans="2:25" ht="5.0999999999999996" customHeight="1" x14ac:dyDescent="0.2">
      <c r="C11" s="47"/>
      <c r="E11" s="7"/>
      <c r="F11" s="7"/>
      <c r="G11" s="253"/>
      <c r="H11" s="7"/>
      <c r="I11" s="254"/>
      <c r="J11" s="41"/>
      <c r="K11" s="41"/>
      <c r="L11" s="44"/>
      <c r="O11" s="239"/>
      <c r="R11" s="42"/>
      <c r="U11" s="44"/>
    </row>
    <row r="12" spans="2:25" ht="12" customHeight="1" x14ac:dyDescent="0.2">
      <c r="C12" s="47" t="s">
        <v>75</v>
      </c>
      <c r="E12" s="250">
        <f>SUM('Water Use Meter 1'!G21+'Water Use Meter 2'!G21+'Water Use Meter 3'!G21+'Water Use Meter 4'!G21+'Water Use Meter 5'!G21)</f>
        <v>0</v>
      </c>
      <c r="F12" s="7"/>
      <c r="G12" s="251">
        <f t="shared" ref="G12" si="0">SUM(L112:P112)</f>
        <v>0</v>
      </c>
      <c r="H12" s="7"/>
      <c r="I12" s="252">
        <f>SUM(L137+M137+N137+O137+P137)</f>
        <v>0</v>
      </c>
      <c r="J12" s="41"/>
      <c r="K12" s="41"/>
      <c r="L12" s="44" t="s">
        <v>75</v>
      </c>
      <c r="O12" s="239"/>
      <c r="R12" s="42"/>
      <c r="U12" s="44" t="s">
        <v>23</v>
      </c>
    </row>
    <row r="13" spans="2:25" ht="5.0999999999999996" customHeight="1" x14ac:dyDescent="0.2">
      <c r="C13" s="47"/>
      <c r="E13" s="7"/>
      <c r="F13" s="7"/>
      <c r="G13" s="253"/>
      <c r="H13" s="7"/>
      <c r="I13" s="254"/>
      <c r="J13" s="41"/>
      <c r="K13" s="41"/>
      <c r="L13" s="44"/>
      <c r="O13" s="239"/>
      <c r="R13" s="42"/>
      <c r="U13" s="44"/>
    </row>
    <row r="14" spans="2:25" ht="12" customHeight="1" x14ac:dyDescent="0.2">
      <c r="C14" s="47" t="s">
        <v>76</v>
      </c>
      <c r="E14" s="250">
        <f>SUM('Water Use Meter 1'!G23+'Water Use Meter 2'!G23+'Water Use Meter 3'!G23+'Water Use Meter 4'!G23+'Water Use Meter 5'!G23)</f>
        <v>0</v>
      </c>
      <c r="F14" s="7"/>
      <c r="G14" s="251">
        <f t="shared" ref="G14" si="1">SUM(L114:P114)</f>
        <v>0</v>
      </c>
      <c r="H14" s="7"/>
      <c r="I14" s="252">
        <f>SUM(L139+M139+N139+O139+P139)</f>
        <v>0</v>
      </c>
      <c r="J14" s="41"/>
      <c r="L14" s="44" t="s">
        <v>76</v>
      </c>
      <c r="N14" s="363"/>
      <c r="O14" s="239"/>
      <c r="R14" s="42"/>
      <c r="U14" s="44" t="s">
        <v>24</v>
      </c>
    </row>
    <row r="15" spans="2:25" ht="5.0999999999999996" customHeight="1" x14ac:dyDescent="0.2">
      <c r="C15" s="47"/>
      <c r="E15" s="7"/>
      <c r="F15" s="7"/>
      <c r="G15" s="253"/>
      <c r="H15" s="7"/>
      <c r="I15" s="254"/>
      <c r="J15" s="41"/>
      <c r="L15" s="44"/>
      <c r="N15" s="363"/>
      <c r="O15" s="239"/>
      <c r="R15" s="42"/>
      <c r="U15" s="44"/>
    </row>
    <row r="16" spans="2:25" ht="12" customHeight="1" x14ac:dyDescent="0.2">
      <c r="C16" s="47" t="s">
        <v>77</v>
      </c>
      <c r="E16" s="250">
        <f>SUM('Water Use Meter 1'!G25+'Water Use Meter 2'!G25+'Water Use Meter 3'!G25+'Water Use Meter 4'!G25+'Water Use Meter 5'!G25)</f>
        <v>0</v>
      </c>
      <c r="F16" s="7"/>
      <c r="G16" s="251">
        <f t="shared" ref="G16" si="2">SUM(L116:P116)</f>
        <v>0</v>
      </c>
      <c r="H16" s="7"/>
      <c r="I16" s="252">
        <f>SUM(L141+M141+N141+O141+P141)</f>
        <v>0</v>
      </c>
      <c r="J16" s="41"/>
      <c r="L16" s="44" t="s">
        <v>77</v>
      </c>
      <c r="N16" s="363"/>
      <c r="O16" s="204"/>
      <c r="R16" s="42"/>
      <c r="U16" s="44" t="s">
        <v>25</v>
      </c>
      <c r="W16" s="204"/>
    </row>
    <row r="17" spans="3:23" ht="5.0999999999999996" customHeight="1" x14ac:dyDescent="0.2">
      <c r="C17" s="47"/>
      <c r="E17" s="7"/>
      <c r="F17" s="7"/>
      <c r="G17" s="253"/>
      <c r="H17" s="7"/>
      <c r="I17" s="254"/>
      <c r="J17" s="41"/>
      <c r="K17" s="41"/>
      <c r="L17" s="44"/>
      <c r="N17" s="42"/>
      <c r="O17" s="204"/>
      <c r="R17" s="42"/>
      <c r="U17" s="44"/>
      <c r="W17" s="204"/>
    </row>
    <row r="18" spans="3:23" ht="12" customHeight="1" x14ac:dyDescent="0.2">
      <c r="C18" s="47" t="s">
        <v>78</v>
      </c>
      <c r="E18" s="250">
        <f>SUM('Water Use Meter 1'!G27+'Water Use Meter 2'!G27+'Water Use Meter 3'!G27+'Water Use Meter 4'!G27+'Water Use Meter 5'!G27)</f>
        <v>0</v>
      </c>
      <c r="F18" s="7"/>
      <c r="G18" s="251">
        <f t="shared" ref="G18" si="3">SUM(L118:P118)</f>
        <v>0</v>
      </c>
      <c r="H18" s="7"/>
      <c r="I18" s="252">
        <f>SUM(L143+M143+N143+O143+P143)</f>
        <v>0</v>
      </c>
      <c r="J18" s="7"/>
      <c r="K18" s="41"/>
      <c r="L18" s="44" t="s">
        <v>78</v>
      </c>
      <c r="N18" s="42"/>
      <c r="O18" s="204"/>
      <c r="R18" s="42"/>
      <c r="U18" s="44" t="s">
        <v>0</v>
      </c>
      <c r="W18" s="204"/>
    </row>
    <row r="19" spans="3:23" ht="5.0999999999999996" customHeight="1" x14ac:dyDescent="0.2">
      <c r="C19" s="47"/>
      <c r="E19" s="7"/>
      <c r="F19" s="7"/>
      <c r="G19" s="253"/>
      <c r="H19" s="7"/>
      <c r="I19" s="254"/>
      <c r="J19" s="7"/>
      <c r="K19" s="41"/>
      <c r="L19" s="44"/>
      <c r="N19" s="42"/>
      <c r="O19" s="204"/>
      <c r="R19" s="42"/>
      <c r="U19" s="44"/>
      <c r="W19" s="204"/>
    </row>
    <row r="20" spans="3:23" ht="12" customHeight="1" x14ac:dyDescent="0.2">
      <c r="C20" s="47" t="s">
        <v>79</v>
      </c>
      <c r="E20" s="250">
        <f>SUM('Water Use Meter 1'!G29+'Water Use Meter 2'!G29+'Water Use Meter 3'!G29+'Water Use Meter 4'!G29+'Water Use Meter 5'!G29)</f>
        <v>0</v>
      </c>
      <c r="F20" s="7"/>
      <c r="G20" s="251">
        <f t="shared" ref="G20" si="4">SUM(L120:P120)</f>
        <v>0</v>
      </c>
      <c r="H20" s="7"/>
      <c r="I20" s="252">
        <f>SUM(L145+M145+N145+O145+P145)</f>
        <v>0</v>
      </c>
      <c r="J20" s="7"/>
      <c r="K20" s="41"/>
      <c r="L20" s="44" t="s">
        <v>79</v>
      </c>
      <c r="N20" s="42"/>
      <c r="O20" s="204"/>
      <c r="R20" s="42"/>
      <c r="U20" s="44" t="s">
        <v>1</v>
      </c>
      <c r="W20" s="204"/>
    </row>
    <row r="21" spans="3:23" ht="5.0999999999999996" customHeight="1" x14ac:dyDescent="0.2">
      <c r="C21" s="47"/>
      <c r="E21" s="7"/>
      <c r="F21" s="7"/>
      <c r="G21" s="253"/>
      <c r="H21" s="7"/>
      <c r="I21" s="254"/>
      <c r="J21" s="7"/>
      <c r="K21" s="41"/>
      <c r="L21" s="44"/>
      <c r="N21" s="42"/>
      <c r="O21" s="204"/>
      <c r="R21" s="42"/>
      <c r="U21" s="44"/>
      <c r="W21" s="204"/>
    </row>
    <row r="22" spans="3:23" ht="12" customHeight="1" x14ac:dyDescent="0.2">
      <c r="C22" s="47" t="s">
        <v>80</v>
      </c>
      <c r="E22" s="250">
        <f>SUM('Water Use Meter 1'!G31+'Water Use Meter 2'!G31+'Water Use Meter 3'!G31+'Water Use Meter 4'!G31+'Water Use Meter 5'!G31)</f>
        <v>0</v>
      </c>
      <c r="F22" s="7"/>
      <c r="G22" s="251">
        <f t="shared" ref="G22" si="5">SUM(L122:P122)</f>
        <v>0</v>
      </c>
      <c r="H22" s="7"/>
      <c r="I22" s="252">
        <f>SUM(L147+M147+N147+O147+P147)</f>
        <v>0</v>
      </c>
      <c r="J22" s="7"/>
      <c r="K22" s="41"/>
      <c r="L22" s="44" t="s">
        <v>80</v>
      </c>
      <c r="N22" s="42"/>
      <c r="O22" s="204"/>
      <c r="R22" s="42"/>
      <c r="U22" s="44" t="s">
        <v>2</v>
      </c>
      <c r="W22" s="204"/>
    </row>
    <row r="23" spans="3:23" ht="5.0999999999999996" customHeight="1" x14ac:dyDescent="0.2">
      <c r="C23" s="47"/>
      <c r="E23" s="7"/>
      <c r="F23" s="7"/>
      <c r="G23" s="253"/>
      <c r="H23" s="7"/>
      <c r="I23" s="254"/>
      <c r="J23" s="7"/>
      <c r="K23" s="41"/>
      <c r="L23" s="44"/>
      <c r="N23" s="42"/>
      <c r="O23" s="204"/>
      <c r="R23" s="42"/>
      <c r="U23" s="44"/>
      <c r="W23" s="204"/>
    </row>
    <row r="24" spans="3:23" ht="12" customHeight="1" x14ac:dyDescent="0.2">
      <c r="C24" s="47" t="s">
        <v>81</v>
      </c>
      <c r="E24" s="250">
        <f>SUM('Water Use Meter 1'!G33+'Water Use Meter 2'!G33+'Water Use Meter 3'!G33+'Water Use Meter 4'!G33+'Water Use Meter 5'!G33)</f>
        <v>0</v>
      </c>
      <c r="F24" s="7"/>
      <c r="G24" s="251">
        <f t="shared" ref="G24" si="6">SUM(L124:P124)</f>
        <v>0</v>
      </c>
      <c r="H24" s="7"/>
      <c r="I24" s="252">
        <f>SUM(L149+M149+N149+O149+P149)</f>
        <v>0</v>
      </c>
      <c r="J24" s="7"/>
      <c r="K24" s="41"/>
      <c r="L24" s="44" t="s">
        <v>81</v>
      </c>
      <c r="N24" s="42"/>
      <c r="O24" s="204"/>
      <c r="R24" s="42"/>
      <c r="U24" s="44" t="s">
        <v>3</v>
      </c>
      <c r="W24" s="204"/>
    </row>
    <row r="25" spans="3:23" ht="5.0999999999999996" customHeight="1" x14ac:dyDescent="0.2">
      <c r="C25" s="47"/>
      <c r="E25" s="7"/>
      <c r="F25" s="7"/>
      <c r="G25" s="253"/>
      <c r="H25" s="7"/>
      <c r="I25" s="254"/>
      <c r="J25" s="7"/>
      <c r="K25" s="41"/>
      <c r="L25" s="44"/>
      <c r="N25" s="42"/>
      <c r="O25" s="204"/>
      <c r="R25" s="42"/>
      <c r="U25" s="44"/>
      <c r="W25" s="204"/>
    </row>
    <row r="26" spans="3:23" ht="12" customHeight="1" x14ac:dyDescent="0.2">
      <c r="C26" s="47" t="s">
        <v>82</v>
      </c>
      <c r="E26" s="250">
        <f>SUM('Water Use Meter 1'!G35+'Water Use Meter 2'!G35+'Water Use Meter 3'!G35+'Water Use Meter 4'!G35+'Water Use Meter 5'!G35)</f>
        <v>0</v>
      </c>
      <c r="F26" s="7"/>
      <c r="G26" s="251">
        <f t="shared" ref="G26" si="7">SUM(L126:P126)</f>
        <v>0</v>
      </c>
      <c r="H26" s="7"/>
      <c r="I26" s="252">
        <f>SUM(L151+M151+N151+O151+P151)</f>
        <v>0</v>
      </c>
      <c r="J26" s="7"/>
      <c r="K26" s="41"/>
      <c r="L26" s="44" t="s">
        <v>82</v>
      </c>
      <c r="N26" s="42"/>
      <c r="O26" s="204"/>
      <c r="R26" s="42"/>
      <c r="U26" s="44" t="s">
        <v>26</v>
      </c>
      <c r="W26" s="204"/>
    </row>
    <row r="27" spans="3:23" ht="5.0999999999999996" customHeight="1" x14ac:dyDescent="0.2">
      <c r="C27" s="47"/>
      <c r="E27" s="7"/>
      <c r="F27" s="7"/>
      <c r="G27" s="253"/>
      <c r="H27" s="7"/>
      <c r="I27" s="254"/>
      <c r="J27" s="7"/>
      <c r="K27" s="41"/>
      <c r="L27" s="44"/>
      <c r="N27" s="42"/>
      <c r="O27" s="204"/>
      <c r="R27" s="42"/>
      <c r="U27" s="44"/>
      <c r="W27" s="204"/>
    </row>
    <row r="28" spans="3:23" ht="12" customHeight="1" x14ac:dyDescent="0.2">
      <c r="C28" s="47" t="s">
        <v>27</v>
      </c>
      <c r="E28" s="250">
        <f>SUM('Water Use Meter 1'!G37+'Water Use Meter 2'!G37+'Water Use Meter 3'!G37+'Water Use Meter 4'!G37+'Water Use Meter 5'!G37)</f>
        <v>0</v>
      </c>
      <c r="F28" s="7"/>
      <c r="G28" s="251">
        <f t="shared" ref="G28" si="8">SUM(L128:P128)</f>
        <v>0</v>
      </c>
      <c r="H28" s="7"/>
      <c r="I28" s="252">
        <f>SUM(L153+M153+N153+O153+P153)</f>
        <v>0</v>
      </c>
      <c r="J28" s="7"/>
      <c r="K28" s="41"/>
      <c r="L28" s="44" t="s">
        <v>27</v>
      </c>
      <c r="N28" s="42"/>
      <c r="O28" s="204"/>
      <c r="R28" s="42"/>
      <c r="U28" s="44" t="s">
        <v>27</v>
      </c>
    </row>
    <row r="29" spans="3:23" ht="5.0999999999999996" customHeight="1" x14ac:dyDescent="0.2">
      <c r="C29" s="47"/>
      <c r="E29" s="7"/>
      <c r="F29" s="7"/>
      <c r="G29" s="253"/>
      <c r="H29" s="7"/>
      <c r="I29" s="254"/>
      <c r="J29" s="7"/>
      <c r="K29" s="41"/>
      <c r="L29" s="44"/>
      <c r="N29" s="42"/>
      <c r="O29" s="204"/>
      <c r="R29" s="42"/>
      <c r="U29" s="44"/>
    </row>
    <row r="30" spans="3:23" ht="12" customHeight="1" x14ac:dyDescent="0.2">
      <c r="C30" s="47" t="s">
        <v>83</v>
      </c>
      <c r="E30" s="250">
        <f>SUM('Water Use Meter 1'!G39+'Water Use Meter 2'!G39+'Water Use Meter 3'!G39+'Water Use Meter 4'!G39+'Water Use Meter 5'!G39)</f>
        <v>0</v>
      </c>
      <c r="F30" s="7"/>
      <c r="G30" s="251">
        <f t="shared" ref="G30" si="9">SUM(L130:P130)</f>
        <v>0</v>
      </c>
      <c r="H30" s="7"/>
      <c r="I30" s="252">
        <f>SUM(L155+M155+N155+O155+P155)</f>
        <v>0</v>
      </c>
      <c r="J30" s="7"/>
      <c r="K30" s="41"/>
      <c r="L30" s="44" t="s">
        <v>83</v>
      </c>
      <c r="N30" s="42"/>
      <c r="O30" s="204"/>
      <c r="U30" s="44" t="s">
        <v>28</v>
      </c>
    </row>
    <row r="31" spans="3:23" s="7" customFormat="1" ht="5.0999999999999996" customHeight="1" x14ac:dyDescent="0.2">
      <c r="C31" s="200"/>
      <c r="G31" s="253"/>
      <c r="I31" s="254"/>
      <c r="K31" s="41"/>
      <c r="N31" s="40"/>
      <c r="O31" s="253"/>
    </row>
    <row r="32" spans="3:23" ht="12" customHeight="1" x14ac:dyDescent="0.2">
      <c r="C32" s="47" t="s">
        <v>101</v>
      </c>
      <c r="E32" s="255">
        <f>SUM(E12:E26)</f>
        <v>0</v>
      </c>
      <c r="F32" s="7"/>
      <c r="G32" s="256">
        <f>SUM(G8:G30)</f>
        <v>0</v>
      </c>
      <c r="H32" s="7"/>
      <c r="I32" s="257">
        <f>SUM(I8:I30)</f>
        <v>0</v>
      </c>
      <c r="J32" s="7"/>
      <c r="K32" s="41"/>
      <c r="N32" s="42"/>
      <c r="O32" s="204"/>
    </row>
    <row r="33" spans="3:19" ht="5.0999999999999996" customHeight="1" x14ac:dyDescent="0.2">
      <c r="C33" s="7"/>
      <c r="E33" s="7"/>
      <c r="F33" s="7"/>
      <c r="G33" s="253"/>
      <c r="H33" s="7"/>
      <c r="I33" s="41"/>
      <c r="J33" s="7"/>
      <c r="K33" s="41"/>
      <c r="N33" s="42"/>
      <c r="O33" s="204"/>
    </row>
    <row r="34" spans="3:19" ht="5.0999999999999996" customHeight="1" x14ac:dyDescent="0.2">
      <c r="C34" s="7"/>
      <c r="E34" s="7"/>
      <c r="F34" s="7"/>
      <c r="G34" s="7"/>
      <c r="H34" s="7"/>
      <c r="I34" s="41" t="str">
        <f t="shared" ref="I34" si="10">IF(G34&gt;$R$49,G34*$R$50,"")</f>
        <v/>
      </c>
      <c r="J34" s="7"/>
      <c r="N34" s="42"/>
      <c r="O34" s="204"/>
    </row>
    <row r="35" spans="3:19" ht="12" customHeight="1" x14ac:dyDescent="0.2">
      <c r="C35" s="7"/>
      <c r="E35" s="7"/>
      <c r="F35" s="7"/>
      <c r="G35" s="7"/>
      <c r="H35" s="7"/>
      <c r="I35" s="7"/>
      <c r="L35" s="362" t="s">
        <v>90</v>
      </c>
      <c r="M35" s="362"/>
      <c r="N35" s="362"/>
      <c r="O35" s="211">
        <f>L95+L97+L99+L101+L103</f>
        <v>0</v>
      </c>
    </row>
    <row r="36" spans="3:19" ht="12" customHeight="1" x14ac:dyDescent="0.2">
      <c r="C36" s="7"/>
      <c r="E36" s="7"/>
      <c r="F36" s="7"/>
      <c r="G36" s="7"/>
      <c r="H36" s="7"/>
      <c r="I36" s="7"/>
      <c r="L36" s="362" t="s">
        <v>91</v>
      </c>
      <c r="M36" s="362"/>
      <c r="N36" s="362"/>
      <c r="O36" s="212">
        <f>N95+N97+N99+N101+N103</f>
        <v>0</v>
      </c>
    </row>
    <row r="37" spans="3:19" ht="5.0999999999999996" customHeight="1" x14ac:dyDescent="0.2">
      <c r="C37" s="7"/>
      <c r="E37" s="7"/>
      <c r="F37" s="7"/>
      <c r="G37" s="7"/>
      <c r="H37" s="7"/>
      <c r="I37" s="7"/>
      <c r="N37" s="42"/>
      <c r="O37" s="204"/>
    </row>
    <row r="38" spans="3:19" ht="12" customHeight="1" x14ac:dyDescent="0.2">
      <c r="C38" s="7"/>
      <c r="E38" s="335" t="s">
        <v>128</v>
      </c>
      <c r="F38" s="349"/>
      <c r="G38" s="349"/>
      <c r="H38" s="349"/>
      <c r="I38" s="349"/>
      <c r="J38" s="349"/>
      <c r="K38" s="349"/>
      <c r="L38" s="350"/>
      <c r="N38" s="42"/>
      <c r="O38" s="204"/>
    </row>
    <row r="39" spans="3:19" ht="12" customHeight="1" x14ac:dyDescent="0.2">
      <c r="C39" s="7"/>
      <c r="E39" s="364"/>
      <c r="F39" s="365"/>
      <c r="G39" s="365"/>
      <c r="H39" s="365"/>
      <c r="I39" s="365"/>
      <c r="J39" s="365"/>
      <c r="K39" s="365"/>
      <c r="L39" s="366"/>
      <c r="N39" s="42"/>
      <c r="O39" s="204"/>
    </row>
    <row r="40" spans="3:19" ht="12" customHeight="1" x14ac:dyDescent="0.2">
      <c r="C40" s="7"/>
      <c r="E40" s="367"/>
      <c r="F40" s="368"/>
      <c r="G40" s="368"/>
      <c r="H40" s="368"/>
      <c r="I40" s="368"/>
      <c r="J40" s="368"/>
      <c r="K40" s="368"/>
      <c r="L40" s="369"/>
      <c r="O40" s="204"/>
    </row>
    <row r="41" spans="3:19" ht="12" customHeight="1" x14ac:dyDescent="0.2">
      <c r="C41" s="7"/>
      <c r="E41" s="367"/>
      <c r="F41" s="368"/>
      <c r="G41" s="368"/>
      <c r="H41" s="368"/>
      <c r="I41" s="368"/>
      <c r="J41" s="368"/>
      <c r="K41" s="368"/>
      <c r="L41" s="369"/>
      <c r="O41" s="204"/>
    </row>
    <row r="42" spans="3:19" ht="12" customHeight="1" x14ac:dyDescent="0.2">
      <c r="C42" s="7"/>
      <c r="E42" s="367"/>
      <c r="F42" s="368"/>
      <c r="G42" s="368"/>
      <c r="H42" s="368"/>
      <c r="I42" s="368"/>
      <c r="J42" s="368"/>
      <c r="K42" s="368"/>
      <c r="L42" s="369"/>
      <c r="O42" s="204"/>
    </row>
    <row r="43" spans="3:19" ht="12" customHeight="1" x14ac:dyDescent="0.2">
      <c r="C43" s="7"/>
      <c r="E43" s="367"/>
      <c r="F43" s="368"/>
      <c r="G43" s="368"/>
      <c r="H43" s="368"/>
      <c r="I43" s="368"/>
      <c r="J43" s="368"/>
      <c r="K43" s="368"/>
      <c r="L43" s="369"/>
      <c r="O43" s="204"/>
      <c r="P43" s="42"/>
      <c r="Q43" s="42"/>
      <c r="R43" s="42"/>
      <c r="S43" s="42"/>
    </row>
    <row r="44" spans="3:19" ht="12" customHeight="1" x14ac:dyDescent="0.2">
      <c r="C44" s="7"/>
      <c r="E44" s="367"/>
      <c r="F44" s="368"/>
      <c r="G44" s="368"/>
      <c r="H44" s="368"/>
      <c r="I44" s="368"/>
      <c r="J44" s="368"/>
      <c r="K44" s="368"/>
      <c r="L44" s="369"/>
      <c r="O44" s="204"/>
      <c r="P44" s="42"/>
    </row>
    <row r="45" spans="3:19" ht="12" customHeight="1" x14ac:dyDescent="0.2">
      <c r="C45" s="7"/>
      <c r="E45" s="367"/>
      <c r="F45" s="368"/>
      <c r="G45" s="368"/>
      <c r="H45" s="368"/>
      <c r="I45" s="368"/>
      <c r="J45" s="368"/>
      <c r="K45" s="368"/>
      <c r="L45" s="369"/>
      <c r="O45" s="204"/>
      <c r="P45" s="42"/>
    </row>
    <row r="46" spans="3:19" ht="12" customHeight="1" x14ac:dyDescent="0.2">
      <c r="C46" s="7"/>
      <c r="E46" s="367"/>
      <c r="F46" s="368"/>
      <c r="G46" s="368"/>
      <c r="H46" s="368"/>
      <c r="I46" s="368"/>
      <c r="J46" s="368"/>
      <c r="K46" s="368"/>
      <c r="L46" s="369"/>
      <c r="O46" s="204"/>
      <c r="P46" s="42"/>
    </row>
    <row r="47" spans="3:19" ht="12" customHeight="1" x14ac:dyDescent="0.2">
      <c r="C47" s="7"/>
      <c r="E47" s="367"/>
      <c r="F47" s="368"/>
      <c r="G47" s="368"/>
      <c r="H47" s="368"/>
      <c r="I47" s="368"/>
      <c r="J47" s="368"/>
      <c r="K47" s="368"/>
      <c r="L47" s="369"/>
      <c r="O47" s="204"/>
      <c r="P47" s="42"/>
    </row>
    <row r="48" spans="3:19" ht="12" customHeight="1" x14ac:dyDescent="0.2">
      <c r="C48" s="7"/>
      <c r="E48" s="367"/>
      <c r="F48" s="368"/>
      <c r="G48" s="368"/>
      <c r="H48" s="368"/>
      <c r="I48" s="368"/>
      <c r="J48" s="368"/>
      <c r="K48" s="368"/>
      <c r="L48" s="369"/>
      <c r="P48" s="42"/>
    </row>
    <row r="49" spans="3:23" ht="12" customHeight="1" x14ac:dyDescent="0.2">
      <c r="C49" s="7"/>
      <c r="E49" s="367"/>
      <c r="F49" s="368"/>
      <c r="G49" s="368"/>
      <c r="H49" s="368"/>
      <c r="I49" s="368"/>
      <c r="J49" s="368"/>
      <c r="K49" s="368"/>
      <c r="L49" s="369"/>
      <c r="P49" s="42"/>
    </row>
    <row r="50" spans="3:23" ht="12" customHeight="1" x14ac:dyDescent="0.2">
      <c r="C50" s="7"/>
      <c r="E50" s="367"/>
      <c r="F50" s="368"/>
      <c r="G50" s="368"/>
      <c r="H50" s="368"/>
      <c r="I50" s="368"/>
      <c r="J50" s="368"/>
      <c r="K50" s="368"/>
      <c r="L50" s="369"/>
      <c r="P50" s="42"/>
    </row>
    <row r="51" spans="3:23" ht="12" customHeight="1" x14ac:dyDescent="0.2">
      <c r="C51" s="7"/>
      <c r="E51" s="367"/>
      <c r="F51" s="368"/>
      <c r="G51" s="368"/>
      <c r="H51" s="368"/>
      <c r="I51" s="368"/>
      <c r="J51" s="368"/>
      <c r="K51" s="368"/>
      <c r="L51" s="369"/>
      <c r="P51" s="42"/>
    </row>
    <row r="52" spans="3:23" ht="12" customHeight="1" x14ac:dyDescent="0.2">
      <c r="C52" s="7"/>
      <c r="E52" s="367"/>
      <c r="F52" s="368"/>
      <c r="G52" s="368"/>
      <c r="H52" s="368"/>
      <c r="I52" s="368"/>
      <c r="J52" s="368"/>
      <c r="K52" s="368"/>
      <c r="L52" s="369"/>
      <c r="P52" s="42"/>
    </row>
    <row r="53" spans="3:23" ht="12" customHeight="1" x14ac:dyDescent="0.2">
      <c r="C53" s="7"/>
      <c r="E53" s="370"/>
      <c r="F53" s="371"/>
      <c r="G53" s="371"/>
      <c r="H53" s="371"/>
      <c r="I53" s="371"/>
      <c r="J53" s="371"/>
      <c r="K53" s="371"/>
      <c r="L53" s="372"/>
      <c r="P53" s="42"/>
    </row>
    <row r="54" spans="3:23" ht="12" customHeight="1" x14ac:dyDescent="0.2">
      <c r="C54" s="7"/>
      <c r="E54" s="202"/>
      <c r="F54" s="202"/>
      <c r="G54" s="202"/>
      <c r="H54" s="202"/>
      <c r="I54" s="202"/>
      <c r="J54" s="7"/>
      <c r="K54" s="7"/>
      <c r="L54" s="7"/>
      <c r="P54" s="42"/>
    </row>
    <row r="55" spans="3:23" ht="12" customHeight="1" x14ac:dyDescent="0.2">
      <c r="C55" s="7"/>
      <c r="D55" s="7"/>
      <c r="E55" s="324" t="s">
        <v>129</v>
      </c>
      <c r="F55" s="324"/>
      <c r="G55" s="324"/>
      <c r="H55" s="324"/>
      <c r="I55" s="324"/>
      <c r="J55" s="324"/>
      <c r="K55" s="324"/>
      <c r="L55" s="324"/>
      <c r="M55" s="324"/>
      <c r="N55" s="324"/>
      <c r="O55" s="324"/>
      <c r="P55" s="324"/>
      <c r="Q55" s="324"/>
      <c r="R55" s="324"/>
    </row>
    <row r="56" spans="3:23" ht="12" customHeight="1" x14ac:dyDescent="0.2">
      <c r="C56" s="7"/>
      <c r="D56" s="7"/>
      <c r="E56" s="324"/>
      <c r="F56" s="324"/>
      <c r="G56" s="324"/>
      <c r="H56" s="324"/>
      <c r="I56" s="324"/>
      <c r="J56" s="324"/>
      <c r="K56" s="324"/>
      <c r="L56" s="324"/>
      <c r="M56" s="324"/>
      <c r="N56" s="324"/>
      <c r="O56" s="324"/>
      <c r="P56" s="324"/>
      <c r="Q56" s="324"/>
      <c r="R56" s="324"/>
    </row>
    <row r="57" spans="3:23" ht="12" customHeight="1" x14ac:dyDescent="0.2">
      <c r="C57" s="7"/>
      <c r="D57" s="7"/>
      <c r="E57" s="324"/>
      <c r="F57" s="324"/>
      <c r="G57" s="324"/>
      <c r="H57" s="324"/>
      <c r="I57" s="324"/>
      <c r="J57" s="324"/>
      <c r="K57" s="324"/>
      <c r="L57" s="324"/>
      <c r="M57" s="324"/>
      <c r="N57" s="324"/>
      <c r="O57" s="324"/>
      <c r="P57" s="324"/>
      <c r="Q57" s="324"/>
      <c r="R57" s="324"/>
    </row>
    <row r="58" spans="3:23" ht="12" customHeight="1" x14ac:dyDescent="0.2">
      <c r="C58" s="7"/>
      <c r="D58" s="7"/>
      <c r="E58" s="324"/>
      <c r="F58" s="324"/>
      <c r="G58" s="324"/>
      <c r="H58" s="324"/>
      <c r="I58" s="324"/>
      <c r="J58" s="324"/>
      <c r="K58" s="324"/>
      <c r="L58" s="324"/>
      <c r="M58" s="324"/>
      <c r="N58" s="324"/>
      <c r="O58" s="324"/>
      <c r="P58" s="324"/>
      <c r="Q58" s="324"/>
      <c r="R58" s="324"/>
    </row>
    <row r="59" spans="3:23" ht="12" customHeight="1" x14ac:dyDescent="0.2">
      <c r="D59" s="7"/>
      <c r="E59" s="324"/>
      <c r="F59" s="324"/>
      <c r="G59" s="324"/>
      <c r="H59" s="324"/>
      <c r="I59" s="324"/>
      <c r="J59" s="324"/>
      <c r="K59" s="324"/>
      <c r="L59" s="324"/>
      <c r="M59" s="324"/>
      <c r="N59" s="324"/>
      <c r="O59" s="324"/>
      <c r="P59" s="324"/>
      <c r="Q59" s="324"/>
      <c r="R59" s="324"/>
      <c r="S59" s="7"/>
    </row>
    <row r="60" spans="3:23" ht="12" customHeight="1" x14ac:dyDescent="0.2">
      <c r="D60" s="7"/>
      <c r="P60" s="190"/>
      <c r="Q60" s="190"/>
      <c r="R60" s="190"/>
      <c r="S60" s="7"/>
    </row>
    <row r="61" spans="3:23" ht="12" hidden="1" customHeight="1" x14ac:dyDescent="0.2">
      <c r="D61" s="7"/>
      <c r="P61" s="190"/>
      <c r="Q61" s="190"/>
      <c r="R61" s="190"/>
      <c r="S61" s="7"/>
    </row>
    <row r="62" spans="3:23" ht="12" hidden="1" customHeight="1" x14ac:dyDescent="0.2">
      <c r="P62" s="190"/>
      <c r="Q62" s="190"/>
      <c r="R62" s="190"/>
      <c r="S62" s="40"/>
      <c r="U62" s="40"/>
      <c r="V62" s="40"/>
      <c r="W62" s="253"/>
    </row>
    <row r="63" spans="3:23" ht="12" hidden="1" customHeight="1" x14ac:dyDescent="0.2">
      <c r="I63" s="7"/>
      <c r="J63" s="202"/>
      <c r="K63" s="202"/>
      <c r="L63" s="202"/>
      <c r="M63" s="202"/>
      <c r="N63" s="202"/>
      <c r="O63" s="190"/>
      <c r="P63" s="190"/>
      <c r="Q63" s="190"/>
      <c r="R63" s="190"/>
      <c r="S63" s="40"/>
      <c r="U63" s="40"/>
      <c r="V63" s="40"/>
      <c r="W63" s="253"/>
    </row>
    <row r="64" spans="3:23" ht="12" hidden="1" customHeight="1" x14ac:dyDescent="0.2">
      <c r="I64" s="7"/>
      <c r="J64" s="202"/>
      <c r="K64" s="202"/>
      <c r="L64" s="202"/>
      <c r="M64" s="202"/>
      <c r="N64" s="202"/>
      <c r="O64" s="190"/>
      <c r="P64" s="190"/>
      <c r="Q64" s="190"/>
      <c r="R64" s="190"/>
      <c r="S64" s="40"/>
      <c r="U64" s="40"/>
      <c r="V64" s="7"/>
      <c r="W64" s="253"/>
    </row>
    <row r="65" spans="3:23" ht="18.75" hidden="1" customHeight="1" x14ac:dyDescent="0.2">
      <c r="I65" s="7"/>
      <c r="J65" s="202"/>
      <c r="K65" s="202"/>
      <c r="L65" s="202"/>
      <c r="M65" s="202"/>
      <c r="N65" s="202"/>
      <c r="O65" s="190"/>
      <c r="P65" s="190"/>
      <c r="Q65" s="190"/>
      <c r="R65" s="190"/>
      <c r="S65" s="40"/>
      <c r="U65" s="40"/>
      <c r="V65" s="7"/>
      <c r="W65" s="253"/>
    </row>
    <row r="66" spans="3:23" ht="12" hidden="1" customHeight="1" x14ac:dyDescent="0.2">
      <c r="C66" s="7"/>
      <c r="S66" s="42"/>
      <c r="U66" s="40"/>
      <c r="V66" s="7"/>
      <c r="W66" s="253"/>
    </row>
    <row r="67" spans="3:23" ht="12" hidden="1" customHeight="1" x14ac:dyDescent="0.2">
      <c r="C67" s="7"/>
      <c r="S67" s="42"/>
      <c r="U67" s="40"/>
      <c r="V67" s="7"/>
      <c r="W67" s="253"/>
    </row>
    <row r="68" spans="3:23" ht="12" hidden="1" customHeight="1" x14ac:dyDescent="0.2">
      <c r="C68" s="7"/>
      <c r="S68" s="42"/>
      <c r="U68" s="40"/>
      <c r="V68" s="7"/>
      <c r="W68" s="253"/>
    </row>
    <row r="69" spans="3:23" ht="12" hidden="1" customHeight="1" x14ac:dyDescent="0.2">
      <c r="C69" s="7"/>
      <c r="S69" s="42"/>
      <c r="U69" s="40"/>
      <c r="V69" s="7"/>
      <c r="W69" s="253"/>
    </row>
    <row r="70" spans="3:23" ht="12" hidden="1" customHeight="1" x14ac:dyDescent="0.2">
      <c r="C70" s="7"/>
      <c r="S70" s="42"/>
      <c r="U70" s="40"/>
      <c r="V70" s="7"/>
      <c r="W70" s="253"/>
    </row>
    <row r="71" spans="3:23" ht="12" hidden="1" customHeight="1" x14ac:dyDescent="0.2">
      <c r="C71" s="7"/>
      <c r="S71" s="42"/>
      <c r="U71" s="40"/>
      <c r="V71" s="7"/>
      <c r="W71" s="253"/>
    </row>
    <row r="72" spans="3:23" ht="12" hidden="1" customHeight="1" x14ac:dyDescent="0.2">
      <c r="C72" s="7"/>
      <c r="S72" s="42"/>
      <c r="U72" s="40"/>
      <c r="V72" s="7"/>
      <c r="W72" s="253"/>
    </row>
    <row r="73" spans="3:23" ht="12" hidden="1" customHeight="1" x14ac:dyDescent="0.2">
      <c r="C73" s="7"/>
      <c r="S73" s="42"/>
      <c r="U73" s="40"/>
      <c r="V73" s="7"/>
      <c r="W73" s="253"/>
    </row>
    <row r="74" spans="3:23" ht="12" hidden="1" customHeight="1" x14ac:dyDescent="0.2">
      <c r="C74" s="7"/>
    </row>
    <row r="75" spans="3:23" ht="12" hidden="1" customHeight="1" x14ac:dyDescent="0.2">
      <c r="C75" s="7"/>
    </row>
    <row r="76" spans="3:23" ht="12" hidden="1" customHeight="1" x14ac:dyDescent="0.2">
      <c r="C76" s="7"/>
    </row>
    <row r="77" spans="3:23" ht="12" hidden="1" customHeight="1" x14ac:dyDescent="0.2">
      <c r="C77" s="7"/>
    </row>
    <row r="78" spans="3:23" ht="12" hidden="1" customHeight="1" x14ac:dyDescent="0.2">
      <c r="C78" s="7"/>
    </row>
    <row r="79" spans="3:23" ht="12" hidden="1" customHeight="1" x14ac:dyDescent="0.2">
      <c r="C79" s="7"/>
    </row>
    <row r="80" spans="3:23" ht="12" hidden="1" customHeight="1" x14ac:dyDescent="0.2">
      <c r="C80" s="7"/>
    </row>
    <row r="81" spans="3:15" ht="12" hidden="1" customHeight="1" x14ac:dyDescent="0.2">
      <c r="C81" s="7"/>
      <c r="E81" s="146"/>
      <c r="F81" s="146"/>
      <c r="G81" s="146"/>
      <c r="H81" s="146"/>
      <c r="I81" s="146"/>
      <c r="J81" s="146"/>
      <c r="K81" s="146"/>
      <c r="L81" s="146"/>
      <c r="M81" s="146"/>
      <c r="N81" s="146"/>
      <c r="O81" s="146"/>
    </row>
    <row r="82" spans="3:15" ht="12" hidden="1" customHeight="1" x14ac:dyDescent="0.2">
      <c r="C82" s="7"/>
      <c r="E82" s="146"/>
      <c r="F82" s="146"/>
      <c r="G82" s="146"/>
      <c r="H82" s="146"/>
      <c r="I82" s="146"/>
      <c r="J82" s="146"/>
      <c r="K82" s="146"/>
      <c r="L82" s="146"/>
      <c r="M82" s="146"/>
      <c r="N82" s="146"/>
      <c r="O82" s="146"/>
    </row>
    <row r="83" spans="3:15" ht="12" hidden="1" customHeight="1" x14ac:dyDescent="0.2">
      <c r="E83" s="146"/>
      <c r="F83" s="146"/>
      <c r="G83" s="146"/>
      <c r="H83" s="146"/>
      <c r="I83" s="146"/>
      <c r="J83" s="146"/>
      <c r="K83" s="146"/>
      <c r="L83" s="146"/>
      <c r="M83" s="146"/>
      <c r="N83" s="146"/>
      <c r="O83" s="146"/>
    </row>
    <row r="84" spans="3:15" ht="12" hidden="1" customHeight="1" x14ac:dyDescent="0.2">
      <c r="E84" s="146"/>
      <c r="F84" s="146"/>
      <c r="G84" s="146"/>
      <c r="H84" s="146"/>
      <c r="I84" s="146"/>
      <c r="J84" s="146"/>
      <c r="K84" s="146"/>
      <c r="L84" s="146"/>
      <c r="M84" s="146"/>
      <c r="N84" s="146"/>
      <c r="O84" s="146"/>
    </row>
    <row r="85" spans="3:15" ht="12" hidden="1" customHeight="1" x14ac:dyDescent="0.2"/>
    <row r="86" spans="3:15" ht="12" hidden="1" customHeight="1" x14ac:dyDescent="0.2"/>
    <row r="87" spans="3:15" ht="12" hidden="1" customHeight="1" x14ac:dyDescent="0.2"/>
    <row r="88" spans="3:15" ht="12" hidden="1" customHeight="1" x14ac:dyDescent="0.2"/>
    <row r="89" spans="3:15" ht="12" hidden="1" customHeight="1" x14ac:dyDescent="0.2"/>
    <row r="90" spans="3:15" ht="12" hidden="1" customHeight="1" x14ac:dyDescent="0.2"/>
    <row r="91" spans="3:15" ht="12" hidden="1" customHeight="1" x14ac:dyDescent="0.2"/>
    <row r="92" spans="3:15" ht="12" hidden="1" customHeight="1" x14ac:dyDescent="0.2"/>
    <row r="93" spans="3:15" ht="12" hidden="1" customHeight="1" x14ac:dyDescent="0.2">
      <c r="L93" s="18" t="s">
        <v>100</v>
      </c>
      <c r="N93" s="18" t="s">
        <v>98</v>
      </c>
    </row>
    <row r="94" spans="3:15" ht="12" hidden="1" customHeight="1" x14ac:dyDescent="0.2"/>
    <row r="95" spans="3:15" ht="12" hidden="1" customHeight="1" x14ac:dyDescent="0.2">
      <c r="K95" s="18" t="s">
        <v>88</v>
      </c>
      <c r="L95" s="18">
        <f>'Water Use Meter 1'!I41/('Water Use Meter 1'!G106/1)</f>
        <v>0</v>
      </c>
      <c r="N95" s="18">
        <f>L95*'Water Use Meter 1'!G9</f>
        <v>0</v>
      </c>
    </row>
    <row r="96" spans="3:15" ht="12" hidden="1" customHeight="1" x14ac:dyDescent="0.2"/>
    <row r="97" spans="11:16" ht="12" hidden="1" customHeight="1" x14ac:dyDescent="0.2">
      <c r="K97" s="18" t="s">
        <v>89</v>
      </c>
      <c r="L97" s="18">
        <f>'Water Use Meter 2'!I41/('Water Use Meter 2'!E106/1)</f>
        <v>0</v>
      </c>
      <c r="N97" s="18">
        <f>L97*'Water Use Meter 2'!G9</f>
        <v>0</v>
      </c>
    </row>
    <row r="98" spans="11:16" ht="12" hidden="1" customHeight="1" x14ac:dyDescent="0.2"/>
    <row r="99" spans="11:16" ht="12" hidden="1" customHeight="1" x14ac:dyDescent="0.2">
      <c r="K99" s="18" t="s">
        <v>94</v>
      </c>
      <c r="L99" s="18">
        <f>'Water Use Meter 3'!I41/('Water Use Meter 3'!E98/1)</f>
        <v>0</v>
      </c>
      <c r="N99" s="18">
        <f>L99*'Water Use Meter 3'!G9</f>
        <v>0</v>
      </c>
    </row>
    <row r="100" spans="11:16" ht="12" hidden="1" customHeight="1" x14ac:dyDescent="0.2"/>
    <row r="101" spans="11:16" ht="12" hidden="1" customHeight="1" x14ac:dyDescent="0.2">
      <c r="K101" s="18" t="s">
        <v>95</v>
      </c>
      <c r="L101" s="18">
        <f>'Water Use Meter 4'!I41/'Water Use Meter 4'!E106/1</f>
        <v>0</v>
      </c>
      <c r="N101" s="18">
        <f>'Water Use Meter 4'!I41*'Water Use Meter 4'!G9</f>
        <v>0</v>
      </c>
    </row>
    <row r="102" spans="11:16" ht="12" hidden="1" customHeight="1" x14ac:dyDescent="0.2"/>
    <row r="103" spans="11:16" ht="12" hidden="1" customHeight="1" x14ac:dyDescent="0.2">
      <c r="K103" s="18" t="s">
        <v>96</v>
      </c>
      <c r="L103" s="18">
        <f>'Water Use Meter 5'!I41/'Water Use Meter 5'!E106/1</f>
        <v>0</v>
      </c>
      <c r="N103" s="18">
        <f>L103*'Water Use Meter 5'!G9</f>
        <v>0</v>
      </c>
    </row>
    <row r="104" spans="11:16" ht="12" hidden="1" customHeight="1" x14ac:dyDescent="0.2"/>
    <row r="105" spans="11:16" ht="12" hidden="1" customHeight="1" x14ac:dyDescent="0.2">
      <c r="L105" s="361" t="s">
        <v>130</v>
      </c>
      <c r="M105" s="361"/>
      <c r="N105" s="361"/>
      <c r="O105" s="361"/>
      <c r="P105" s="361"/>
    </row>
    <row r="106" spans="11:16" ht="12" hidden="1" customHeight="1" x14ac:dyDescent="0.2">
      <c r="L106" s="361"/>
      <c r="M106" s="361"/>
      <c r="N106" s="361"/>
      <c r="O106" s="361"/>
      <c r="P106" s="361"/>
    </row>
    <row r="107" spans="11:16" ht="12" hidden="1" customHeight="1" x14ac:dyDescent="0.2">
      <c r="L107" s="207" t="s">
        <v>88</v>
      </c>
      <c r="M107" s="207" t="s">
        <v>89</v>
      </c>
      <c r="N107" s="207" t="s">
        <v>94</v>
      </c>
      <c r="O107" s="207" t="s">
        <v>95</v>
      </c>
      <c r="P107" s="207" t="s">
        <v>96</v>
      </c>
    </row>
    <row r="108" spans="11:16" ht="12" hidden="1" customHeight="1" x14ac:dyDescent="0.2">
      <c r="K108" s="42" t="s">
        <v>73</v>
      </c>
      <c r="L108" s="18">
        <f>IF('Water Use Meter 1'!I17="",0,IF('Water Use Meter 1'!I17="Enter Start Read",0,'Water Use Meter 1'!I17))</f>
        <v>0</v>
      </c>
      <c r="M108" s="18">
        <f>IF('Water Use Meter 2'!I17="",0,IF('Water Use Meter 2'!I17="Enter Start Read",0,'Water Use Meter 2'!I17))</f>
        <v>0</v>
      </c>
      <c r="N108" s="18">
        <f>IF('Water Use Meter 3'!I17="",0,IF('Water Use Meter 3'!I17="Enter Start Read",0,'Water Use Meter 3'!I17))</f>
        <v>0</v>
      </c>
      <c r="O108" s="18">
        <f>IF('Water Use Meter 4'!I17="",0,IF('Water Use Meter 4'!I17="Enter Start Read",0,'Water Use Meter 4'!I17))</f>
        <v>0</v>
      </c>
      <c r="P108" s="18">
        <f>IF('Water Use Meter 5'!I17="",0,IF('Water Use Meter 5'!I17="Enter Start Read",0,'Water Use Meter 5'!I17))</f>
        <v>0</v>
      </c>
    </row>
    <row r="109" spans="11:16" ht="12" hidden="1" customHeight="1" x14ac:dyDescent="0.2">
      <c r="K109" s="42"/>
    </row>
    <row r="110" spans="11:16" ht="12" hidden="1" customHeight="1" x14ac:dyDescent="0.2">
      <c r="K110" s="42" t="s">
        <v>74</v>
      </c>
      <c r="L110" s="18">
        <f>IF('Water Use Meter 1'!I19="",0,IF('Water Use Meter 1'!I19="Enter Start Read",0,'Water Use Meter 1'!I19))</f>
        <v>0</v>
      </c>
      <c r="M110" s="18">
        <f>IF('Water Use Meter 2'!I19="",0,IF('Water Use Meter 2'!I19="Enter Start Read",0,'Water Use Meter 2'!I19))</f>
        <v>0</v>
      </c>
      <c r="N110" s="18">
        <f>IF('Water Use Meter 3'!I19="",0,IF('Water Use Meter 3'!I19="Enter Start Read",0,'Water Use Meter 3'!I19))</f>
        <v>0</v>
      </c>
      <c r="O110" s="18">
        <f>IF('Water Use Meter 4'!I19="",0,IF('Water Use Meter 4'!I19="Enter Start Read",0,'Water Use Meter 4'!I19))</f>
        <v>0</v>
      </c>
      <c r="P110" s="18">
        <f>IF('Water Use Meter 5'!I19="",0,IF('Water Use Meter 5'!I19="Enter Start Read",0,'Water Use Meter 5'!I19))</f>
        <v>0</v>
      </c>
    </row>
    <row r="111" spans="11:16" ht="12" hidden="1" customHeight="1" x14ac:dyDescent="0.2">
      <c r="K111" s="42"/>
    </row>
    <row r="112" spans="11:16" ht="12" hidden="1" customHeight="1" x14ac:dyDescent="0.2">
      <c r="K112" s="42" t="s">
        <v>75</v>
      </c>
      <c r="L112" s="18">
        <f>IF('Water Use Meter 1'!I21="",0,IF('Water Use Meter 1'!I21="Enter Start Read",0,'Water Use Meter 1'!I21))</f>
        <v>0</v>
      </c>
      <c r="M112" s="18">
        <f>IF('Water Use Meter 2'!I21="",0,IF('Water Use Meter 2'!I21="Enter Start Read",0,'Water Use Meter 2'!I21))</f>
        <v>0</v>
      </c>
      <c r="N112" s="18">
        <f>IF('Water Use Meter 3'!I21="",0,IF('Water Use Meter 3'!I21="Enter Start Read",0,'Water Use Meter 3'!I21))</f>
        <v>0</v>
      </c>
      <c r="O112" s="18">
        <f>IF('Water Use Meter 4'!I21="",0,IF('Water Use Meter 4'!I21="Enter Start Read",0,'Water Use Meter 4'!I21))</f>
        <v>0</v>
      </c>
      <c r="P112" s="18">
        <f>IF('Water Use Meter 5'!I21="",0,IF('Water Use Meter 5'!I21="Enter Start Read",0,'Water Use Meter 5'!I21))</f>
        <v>0</v>
      </c>
    </row>
    <row r="113" spans="11:17" ht="12" hidden="1" customHeight="1" x14ac:dyDescent="0.2">
      <c r="K113" s="42"/>
    </row>
    <row r="114" spans="11:17" ht="12" hidden="1" customHeight="1" x14ac:dyDescent="0.2">
      <c r="K114" s="42" t="s">
        <v>76</v>
      </c>
      <c r="L114" s="18">
        <f>IF('Water Use Meter 1'!I23="",0,IF('Water Use Meter 1'!I23="Enter Start Read",0,'Water Use Meter 1'!I23))</f>
        <v>0</v>
      </c>
      <c r="M114" s="18">
        <f>IF('Water Use Meter 2'!I23="",0,IF('Water Use Meter 2'!I23="Enter Start Read",0,'Water Use Meter 2'!I23))</f>
        <v>0</v>
      </c>
      <c r="N114" s="18">
        <f>IF('Water Use Meter 3'!I23="",0,IF('Water Use Meter 3'!I23="Enter Start Read",0,'Water Use Meter 3'!I23))</f>
        <v>0</v>
      </c>
      <c r="O114" s="18">
        <f>IF('Water Use Meter 4'!I23="",0,IF('Water Use Meter 4'!I23="Enter Start Read",0,'Water Use Meter 4'!I23))</f>
        <v>0</v>
      </c>
      <c r="P114" s="18">
        <f>IF('Water Use Meter 5'!I23="",0,IF('Water Use Meter 5'!I23="Enter Start Read",0,'Water Use Meter 5'!I23))</f>
        <v>0</v>
      </c>
    </row>
    <row r="115" spans="11:17" ht="12" hidden="1" customHeight="1" x14ac:dyDescent="0.2">
      <c r="K115" s="42"/>
    </row>
    <row r="116" spans="11:17" ht="12" hidden="1" customHeight="1" x14ac:dyDescent="0.2">
      <c r="K116" s="42" t="s">
        <v>77</v>
      </c>
      <c r="L116" s="18">
        <f>IF('Water Use Meter 1'!I25="",0,IF('Water Use Meter 1'!I25="Enter Start Read",0,'Water Use Meter 1'!I25))</f>
        <v>0</v>
      </c>
      <c r="M116" s="18">
        <f>IF('Water Use Meter 2'!I25="",0,IF('Water Use Meter 2'!I25="Enter Start Read",0,'Water Use Meter 2'!I25))</f>
        <v>0</v>
      </c>
      <c r="N116" s="18">
        <f>IF('Water Use Meter 3'!I25="",0,IF('Water Use Meter 3'!I25="Enter Start Read",0,'Water Use Meter 3'!I25))</f>
        <v>0</v>
      </c>
      <c r="O116" s="18">
        <f>IF('Water Use Meter 4'!I25="",0,IF('Water Use Meter 4'!I25="Enter Start Read",0,'Water Use Meter 4'!I25))</f>
        <v>0</v>
      </c>
      <c r="P116" s="18">
        <f>IF('Water Use Meter 5'!I25="",0,IF('Water Use Meter 5'!I25="Enter Start Read",0,'Water Use Meter 5'!I25))</f>
        <v>0</v>
      </c>
    </row>
    <row r="117" spans="11:17" ht="12" hidden="1" customHeight="1" x14ac:dyDescent="0.2">
      <c r="K117" s="42"/>
    </row>
    <row r="118" spans="11:17" ht="12" hidden="1" customHeight="1" x14ac:dyDescent="0.2">
      <c r="K118" s="42" t="s">
        <v>78</v>
      </c>
      <c r="L118" s="18">
        <f>IF('Water Use Meter 1'!I27="",0,IF('Water Use Meter 1'!I27="Enter Start Read",0,'Water Use Meter 1'!I27))</f>
        <v>0</v>
      </c>
      <c r="M118" s="18">
        <f>IF('Water Use Meter 2'!I27="",0,IF('Water Use Meter 2'!I27="Enter Start Read",0,'Water Use Meter 2'!I27))</f>
        <v>0</v>
      </c>
      <c r="N118" s="18">
        <f>IF('Water Use Meter 3'!I27="",0,IF('Water Use Meter 3'!I27="Enter Start Read",0,'Water Use Meter 3'!I27))</f>
        <v>0</v>
      </c>
      <c r="O118" s="18">
        <f>IF('Water Use Meter 4'!I27="",0,IF('Water Use Meter 4'!I27="Enter Start Read",0,'Water Use Meter 4'!I27))</f>
        <v>0</v>
      </c>
      <c r="P118" s="18">
        <f>IF('Water Use Meter 5'!I27="",0,IF('Water Use Meter 5'!I27="Enter Start Read",0,'Water Use Meter 5'!I27))</f>
        <v>0</v>
      </c>
    </row>
    <row r="119" spans="11:17" ht="12" hidden="1" customHeight="1" x14ac:dyDescent="0.2">
      <c r="K119" s="42"/>
    </row>
    <row r="120" spans="11:17" ht="12" hidden="1" customHeight="1" x14ac:dyDescent="0.2">
      <c r="K120" s="42" t="s">
        <v>79</v>
      </c>
      <c r="L120" s="18">
        <f>IF('Water Use Meter 1'!I29="",0,IF('Water Use Meter 1'!I29="Enter Start Read",0,'Water Use Meter 1'!I29))</f>
        <v>0</v>
      </c>
      <c r="M120" s="18">
        <f>IF('Water Use Meter 2'!I29="",0,IF('Water Use Meter 2'!I29="Enter Start Read",0,'Water Use Meter 2'!I29))</f>
        <v>0</v>
      </c>
      <c r="N120" s="18">
        <f>IF('Water Use Meter 3'!I29="",0,IF('Water Use Meter 3'!I29="Enter Start Read",0,'Water Use Meter 3'!I29))</f>
        <v>0</v>
      </c>
      <c r="O120" s="18">
        <f>IF('Water Use Meter 4'!I29="",0,IF('Water Use Meter 4'!I29="Enter Start Read",0,'Water Use Meter 4'!I29))</f>
        <v>0</v>
      </c>
      <c r="P120" s="18">
        <f>IF('Water Use Meter 5'!I29="",0,IF('Water Use Meter 5'!I29="Enter Start Read",0,'Water Use Meter 5'!I29))</f>
        <v>0</v>
      </c>
    </row>
    <row r="121" spans="11:17" ht="12" hidden="1" customHeight="1" x14ac:dyDescent="0.2">
      <c r="K121" s="42"/>
    </row>
    <row r="122" spans="11:17" ht="12" hidden="1" customHeight="1" x14ac:dyDescent="0.2">
      <c r="K122" s="42" t="s">
        <v>80</v>
      </c>
      <c r="L122" s="18">
        <f>IF('Water Use Meter 1'!I31="",0,IF('Water Use Meter 1'!I31="Enter Start Read",0,'Water Use Meter 1'!I31))</f>
        <v>0</v>
      </c>
      <c r="M122" s="18">
        <f>IF('Water Use Meter 2'!I31="",0,IF('Water Use Meter 2'!I31="Enter Start Read",0,'Water Use Meter 2'!I31))</f>
        <v>0</v>
      </c>
      <c r="N122" s="18">
        <f>IF('Water Use Meter 3'!I31="",0,IF('Water Use Meter 3'!I31="Enter Start Read",0,'Water Use Meter 3'!I31))</f>
        <v>0</v>
      </c>
      <c r="O122" s="18">
        <f>IF('Water Use Meter 4'!I31="",0,IF('Water Use Meter 4'!I31="Enter Start Read",0,'Water Use Meter 4'!I31))</f>
        <v>0</v>
      </c>
      <c r="P122" s="18">
        <f>IF('Water Use Meter 5'!I31="",0,IF('Water Use Meter 5'!I31="Enter Start Read",0,'Water Use Meter 5'!I31))</f>
        <v>0</v>
      </c>
    </row>
    <row r="123" spans="11:17" ht="12" hidden="1" customHeight="1" x14ac:dyDescent="0.2">
      <c r="K123" s="42"/>
    </row>
    <row r="124" spans="11:17" ht="12" hidden="1" customHeight="1" x14ac:dyDescent="0.2">
      <c r="K124" s="42" t="s">
        <v>81</v>
      </c>
      <c r="L124" s="18">
        <f>IF('Water Use Meter 1'!I33="",0,IF('Water Use Meter 1'!I33="Enter Start Read",0,'Water Use Meter 1'!I33))</f>
        <v>0</v>
      </c>
      <c r="M124" s="18">
        <f>IF('Water Use Meter 2'!I33="",0,IF('Water Use Meter 2'!I33="Enter Start Read",0,'Water Use Meter 2'!I33))</f>
        <v>0</v>
      </c>
      <c r="N124" s="18">
        <f>IF('Water Use Meter 3'!I33="",0,IF('Water Use Meter 3'!I33="Enter Start Read",0,'Water Use Meter 3'!I33))</f>
        <v>0</v>
      </c>
      <c r="O124" s="18">
        <f>IF('Water Use Meter 4'!I33="",0,IF('Water Use Meter 4'!I33="Enter Start Read",0,'Water Use Meter 4'!I33))</f>
        <v>0</v>
      </c>
      <c r="P124" s="18">
        <f>IF('Water Use Meter 5'!I33="",0,IF('Water Use Meter 5'!I33="Enter Start Read",0,'Water Use Meter 5'!I33))</f>
        <v>0</v>
      </c>
    </row>
    <row r="125" spans="11:17" ht="12" hidden="1" customHeight="1" x14ac:dyDescent="0.2">
      <c r="K125" s="42"/>
    </row>
    <row r="126" spans="11:17" ht="12" hidden="1" customHeight="1" x14ac:dyDescent="0.2">
      <c r="K126" s="42" t="s">
        <v>82</v>
      </c>
      <c r="L126" s="18">
        <f>IF('Water Use Meter 1'!I35="",0,IF('Water Use Meter 1'!I35="Enter Start Read",0,'Water Use Meter 1'!I35))</f>
        <v>0</v>
      </c>
      <c r="M126" s="18">
        <f>IF('Water Use Meter 2'!I35="",0,IF('Water Use Meter 2'!I35="Enter Start Read",0,'Water Use Meter 2'!I35))</f>
        <v>0</v>
      </c>
      <c r="N126" s="18">
        <f>IF('Water Use Meter 3'!I35="",0,IF('Water Use Meter 3'!I35="Enter Start Read",0,'Water Use Meter 3'!I35))</f>
        <v>0</v>
      </c>
      <c r="O126" s="18">
        <f>IF('Water Use Meter 4'!I35="",0,IF('Water Use Meter 4'!I35="Enter Start Read",0,'Water Use Meter 4'!I35))</f>
        <v>0</v>
      </c>
      <c r="P126" s="18">
        <f>IF('Water Use Meter 5'!I35="",0,IF('Water Use Meter 5'!I35="Enter Start Read",0,'Water Use Meter 5'!I35))</f>
        <v>0</v>
      </c>
      <c r="Q126" s="7"/>
    </row>
    <row r="127" spans="11:17" ht="12" hidden="1" customHeight="1" x14ac:dyDescent="0.2">
      <c r="K127" s="42"/>
      <c r="Q127" s="7"/>
    </row>
    <row r="128" spans="11:17" ht="12" hidden="1" customHeight="1" x14ac:dyDescent="0.25">
      <c r="K128" s="42" t="s">
        <v>27</v>
      </c>
      <c r="L128" s="18">
        <f>IF('Water Use Meter 1'!I37="",0,IF('Water Use Meter 1'!I37="Enter Start Read",0,'Water Use Meter 1'!I37))</f>
        <v>0</v>
      </c>
      <c r="M128" s="18">
        <f>IF('Water Use Meter 2'!I37="",0,IF('Water Use Meter 2'!I37="Enter Start Read",0,'Water Use Meter 2'!I37))</f>
        <v>0</v>
      </c>
      <c r="N128" s="18">
        <f>IF('Water Use Meter 3'!I37="",0,IF('Water Use Meter 3'!I37="Enter Start Read",0,'Water Use Meter 3'!I37))</f>
        <v>0</v>
      </c>
      <c r="O128" s="18">
        <f>IF('Water Use Meter 4'!I37="",0,IF('Water Use Meter 4'!I37="Enter Start Read",0,'Water Use Meter 4'!I37))</f>
        <v>0</v>
      </c>
      <c r="P128" s="18">
        <f>IF('Water Use Meter 5'!I37="",0,IF('Water Use Meter 5'!I37="Enter Start Read",0,'Water Use Meter 5'!I37))</f>
        <v>0</v>
      </c>
      <c r="Q128" s="208"/>
    </row>
    <row r="129" spans="11:17" ht="12" hidden="1" customHeight="1" x14ac:dyDescent="0.2">
      <c r="P129" s="209"/>
      <c r="Q129" s="209"/>
    </row>
    <row r="130" spans="11:17" ht="12" hidden="1" customHeight="1" x14ac:dyDescent="0.25">
      <c r="L130" s="361" t="s">
        <v>102</v>
      </c>
      <c r="M130" s="361"/>
      <c r="N130" s="361"/>
      <c r="O130" s="361"/>
      <c r="P130" s="361"/>
      <c r="Q130" s="208"/>
    </row>
    <row r="131" spans="11:17" ht="12" hidden="1" customHeight="1" x14ac:dyDescent="0.2">
      <c r="L131" s="361"/>
      <c r="M131" s="361"/>
      <c r="N131" s="361"/>
      <c r="O131" s="361"/>
      <c r="P131" s="361"/>
      <c r="Q131" s="209"/>
    </row>
    <row r="132" spans="11:17" ht="12" hidden="1" customHeight="1" x14ac:dyDescent="0.25">
      <c r="L132" s="207" t="s">
        <v>88</v>
      </c>
      <c r="M132" s="207" t="s">
        <v>89</v>
      </c>
      <c r="N132" s="207" t="s">
        <v>94</v>
      </c>
      <c r="O132" s="207" t="s">
        <v>95</v>
      </c>
      <c r="P132" s="207" t="s">
        <v>96</v>
      </c>
      <c r="Q132" s="208"/>
    </row>
    <row r="133" spans="11:17" ht="12" hidden="1" customHeight="1" x14ac:dyDescent="0.2">
      <c r="K133" s="42" t="s">
        <v>73</v>
      </c>
      <c r="L133" s="18">
        <f>IF('Water Use Meter 1'!K17="",0,IF('Water Use Meter 1'!K17="Enter Start Read",0,IF('Water Use Meter 1'!K17="NA",0,'Water Use Meter 1'!K17)))</f>
        <v>0</v>
      </c>
      <c r="M133" s="18">
        <f>IF('Water Use Meter 2'!K17="",0,IF('Water Use Meter 2'!K17="Enter Start Read",0,IF('Water Use Meter 2'!K17="NA",0,'Water Use Meter 2'!K17)))</f>
        <v>0</v>
      </c>
      <c r="N133" s="18">
        <f>IF('Water Use Meter 3'!K17="",0,IF('Water Use Meter 3'!K17="Enter Start Read",0,IF('Water Use Meter 3'!K17="NA",0,'Water Use Meter 3'!K17)))</f>
        <v>0</v>
      </c>
      <c r="O133" s="18">
        <f>IF('Water Use Meter 4'!K17="",0,IF('Water Use Meter 4'!K17="Enter Start Read",0,IF('Water Use Meter 4'!K17="NA",0,'Water Use Meter 4'!K17)))</f>
        <v>0</v>
      </c>
      <c r="P133" s="18">
        <f>IF('Water Use Meter 5'!K17="",0,IF('Water Use Meter 5'!K17="Enter Start Read",0,IF('Water Use Meter 5'!K17="NA",0,'Water Use Meter 5'!K17)))</f>
        <v>0</v>
      </c>
      <c r="Q133" s="209"/>
    </row>
    <row r="134" spans="11:17" ht="12" hidden="1" customHeight="1" x14ac:dyDescent="0.25">
      <c r="K134" s="42"/>
      <c r="P134" s="208"/>
      <c r="Q134" s="208"/>
    </row>
    <row r="135" spans="11:17" ht="12" hidden="1" customHeight="1" x14ac:dyDescent="0.2">
      <c r="K135" s="42" t="s">
        <v>74</v>
      </c>
      <c r="L135" s="18">
        <f>IF('Water Use Meter 1'!K19="",0,IF('Water Use Meter 1'!K19="Enter Start Read",0,IF('Water Use Meter 1'!K19="NA",0,'Water Use Meter 1'!K19)))</f>
        <v>0</v>
      </c>
      <c r="M135" s="18">
        <f>IF('Water Use Meter 2'!K19="",0,IF('Water Use Meter 2'!K19="Enter Start Read",0,IF('Water Use Meter 2'!K19="NA",0,'Water Use Meter 2'!K19)))</f>
        <v>0</v>
      </c>
      <c r="N135" s="18">
        <f>IF('Water Use Meter 3'!K19="",0,IF('Water Use Meter 3'!K19="Enter Start Read",0,IF('Water Use Meter 3'!K19="NA",0,'Water Use Meter 3'!K19)))</f>
        <v>0</v>
      </c>
      <c r="O135" s="18">
        <f>IF('Water Use Meter 4'!K19="",0,IF('Water Use Meter 4'!K19="Enter Start Read",0,IF('Water Use Meter 4'!K19="NA",0,'Water Use Meter 4'!K19)))</f>
        <v>0</v>
      </c>
      <c r="P135" s="18">
        <f>IF('Water Use Meter 5'!K19="",0,IF('Water Use Meter 5'!K19="Enter Start Read",0,IF('Water Use Meter 5'!K19="NA",0,'Water Use Meter 5'!K19)))</f>
        <v>0</v>
      </c>
      <c r="Q135" s="209"/>
    </row>
    <row r="136" spans="11:17" ht="12" hidden="1" customHeight="1" x14ac:dyDescent="0.25">
      <c r="K136" s="42"/>
      <c r="P136" s="208"/>
      <c r="Q136" s="208"/>
    </row>
    <row r="137" spans="11:17" ht="12" hidden="1" customHeight="1" x14ac:dyDescent="0.2">
      <c r="K137" s="42" t="s">
        <v>75</v>
      </c>
      <c r="L137" s="18">
        <f>IF('Water Use Meter 1'!K21="",0,IF('Water Use Meter 1'!K21="Enter Start Read",0,IF('Water Use Meter 1'!K21="NA",0,'Water Use Meter 1'!K21)))</f>
        <v>0</v>
      </c>
      <c r="M137" s="18">
        <f>IF('Water Use Meter 2'!K21="",0,IF('Water Use Meter 2'!K21="Enter Start Read",0,IF('Water Use Meter 2'!K21="NA",0,'Water Use Meter 2'!K21)))</f>
        <v>0</v>
      </c>
      <c r="N137" s="18">
        <f>IF('Water Use Meter 3'!K21="",0,IF('Water Use Meter 3'!K21="Enter Start Read",0,IF('Water Use Meter 3'!K21="NA",0,'Water Use Meter 3'!K21)))</f>
        <v>0</v>
      </c>
      <c r="O137" s="18">
        <f>IF('Water Use Meter 4'!K21="",0,IF('Water Use Meter 4'!K21="Enter Start Read",0,IF('Water Use Meter 4'!K21="NA",0,'Water Use Meter 4'!K21)))</f>
        <v>0</v>
      </c>
      <c r="P137" s="18">
        <f>IF('Water Use Meter 5'!K21="",0,IF('Water Use Meter 5'!K21="Enter Start Read",0,IF('Water Use Meter 5'!K21="NA",0,'Water Use Meter 5'!K21)))</f>
        <v>0</v>
      </c>
      <c r="Q137" s="209"/>
    </row>
    <row r="138" spans="11:17" ht="12" hidden="1" customHeight="1" x14ac:dyDescent="0.25">
      <c r="K138" s="42"/>
      <c r="P138" s="208"/>
      <c r="Q138" s="208"/>
    </row>
    <row r="139" spans="11:17" ht="12" hidden="1" customHeight="1" x14ac:dyDescent="0.2">
      <c r="K139" s="42" t="s">
        <v>76</v>
      </c>
      <c r="L139" s="18">
        <f>IF('Water Use Meter 1'!K23="",0,IF('Water Use Meter 1'!K23="Enter Start Read",0,IF('Water Use Meter 1'!K23="NA",0,'Water Use Meter 1'!K23)))</f>
        <v>0</v>
      </c>
      <c r="M139" s="18">
        <f>IF('Water Use Meter 2'!K23="",0,IF('Water Use Meter 2'!K23="Enter Start Read",0,IF('Water Use Meter 2'!K23="NA",0,'Water Use Meter 2'!K23)))</f>
        <v>0</v>
      </c>
      <c r="N139" s="18">
        <f>IF('Water Use Meter 3'!K23="",0,IF('Water Use Meter 3'!K23="Enter Start Read",0,IF('Water Use Meter 3'!K23="NA",0,'Water Use Meter 3'!K23)))</f>
        <v>0</v>
      </c>
      <c r="O139" s="18">
        <f>IF('Water Use Meter 4'!K23="",0,IF('Water Use Meter 4'!K23="Enter Start Read",0,IF('Water Use Meter 4'!K23="NA",0,'Water Use Meter 4'!K23)))</f>
        <v>0</v>
      </c>
      <c r="P139" s="18">
        <f>IF('Water Use Meter 5'!K23="",0,IF('Water Use Meter 5'!K23="Enter Start Read",0,IF('Water Use Meter 5'!K23="NA",0,'Water Use Meter 5'!K23)))</f>
        <v>0</v>
      </c>
      <c r="Q139" s="209"/>
    </row>
    <row r="140" spans="11:17" ht="12" hidden="1" customHeight="1" x14ac:dyDescent="0.25">
      <c r="K140" s="42"/>
      <c r="P140" s="208"/>
      <c r="Q140" s="208"/>
    </row>
    <row r="141" spans="11:17" ht="12" hidden="1" customHeight="1" x14ac:dyDescent="0.2">
      <c r="K141" s="42" t="s">
        <v>77</v>
      </c>
      <c r="L141" s="18">
        <f>IF('Water Use Meter 1'!K25="",0,IF('Water Use Meter 1'!K25="Enter Start Read",0,IF('Water Use Meter 1'!K25="NA",0,'Water Use Meter 1'!K25)))</f>
        <v>0</v>
      </c>
      <c r="M141" s="18">
        <f>IF('Water Use Meter 2'!K25="",0,IF('Water Use Meter 2'!K25="Enter Start Read",0,IF('Water Use Meter 2'!K25="NA",0,'Water Use Meter 2'!K25)))</f>
        <v>0</v>
      </c>
      <c r="N141" s="18">
        <f>IF('Water Use Meter 3'!K25="",0,IF('Water Use Meter 3'!K25="Enter Start Read",0,IF('Water Use Meter 3'!K25="NA",0,'Water Use Meter 3'!K25)))</f>
        <v>0</v>
      </c>
      <c r="O141" s="18">
        <f>IF('Water Use Meter 4'!K25="",0,IF('Water Use Meter 4'!K25="Enter Start Read",0,IF('Water Use Meter 4'!K25="NA",0,'Water Use Meter 4'!K25)))</f>
        <v>0</v>
      </c>
      <c r="P141" s="18">
        <f>IF('Water Use Meter 5'!K25="",0,IF('Water Use Meter 5'!K25="Enter Start Read",0,IF('Water Use Meter 5'!K25="NA",0,'Water Use Meter 5'!K25)))</f>
        <v>0</v>
      </c>
      <c r="Q141" s="209"/>
    </row>
    <row r="142" spans="11:17" ht="12" hidden="1" customHeight="1" x14ac:dyDescent="0.25">
      <c r="K142" s="42"/>
      <c r="P142" s="208"/>
      <c r="Q142" s="208"/>
    </row>
    <row r="143" spans="11:17" ht="12" hidden="1" customHeight="1" x14ac:dyDescent="0.2">
      <c r="K143" s="42" t="s">
        <v>78</v>
      </c>
      <c r="L143" s="18">
        <f>IF('Water Use Meter 1'!K27="",0,IF('Water Use Meter 1'!K27="Enter Start Read",0,IF('Water Use Meter 1'!K27="NA",0,'Water Use Meter 1'!K27)))</f>
        <v>0</v>
      </c>
      <c r="M143" s="18">
        <f>IF('Water Use Meter 2'!K27="",0,IF('Water Use Meter 2'!K27="Enter Start Read",0,IF('Water Use Meter 2'!K27="NA",0,'Water Use Meter 2'!K27)))</f>
        <v>0</v>
      </c>
      <c r="N143" s="18">
        <f>IF('Water Use Meter 3'!K27="",0,IF('Water Use Meter 3'!K27="Enter Start Read",0,IF('Water Use Meter 3'!K27="NA",0,'Water Use Meter 3'!K27)))</f>
        <v>0</v>
      </c>
      <c r="O143" s="18">
        <f>IF('Water Use Meter 4'!K27="",0,IF('Water Use Meter 4'!K27="Enter Start Read",0,IF('Water Use Meter 4'!K27="NA",0,'Water Use Meter 4'!K27)))</f>
        <v>0</v>
      </c>
      <c r="P143" s="18">
        <f>IF('Water Use Meter 5'!K27="",0,IF('Water Use Meter 5'!K27="Enter Start Read",0,IF('Water Use Meter 5'!K27="NA",0,'Water Use Meter 5'!K27)))</f>
        <v>0</v>
      </c>
      <c r="Q143" s="209"/>
    </row>
    <row r="144" spans="11:17" ht="12" hidden="1" customHeight="1" x14ac:dyDescent="0.25">
      <c r="K144" s="42"/>
      <c r="P144" s="208"/>
      <c r="Q144" s="208"/>
    </row>
    <row r="145" spans="11:17" ht="12" hidden="1" customHeight="1" x14ac:dyDescent="0.2">
      <c r="K145" s="42" t="s">
        <v>79</v>
      </c>
      <c r="L145" s="18">
        <f>IF('Water Use Meter 1'!K29="",0,IF('Water Use Meter 1'!K29="Enter Start Read",0,IF('Water Use Meter 1'!K29="NA",0,'Water Use Meter 1'!K29)))</f>
        <v>0</v>
      </c>
      <c r="M145" s="18">
        <f>IF('Water Use Meter 2'!K29="",0,IF('Water Use Meter 2'!K29="Enter Start Read",0,IF('Water Use Meter 2'!K29="NA",0,'Water Use Meter 2'!K29)))</f>
        <v>0</v>
      </c>
      <c r="N145" s="18">
        <f>IF('Water Use Meter 3'!K29="",0,IF('Water Use Meter 3'!K29="Enter Start Read",0,IF('Water Use Meter 3'!K29="NA",0,'Water Use Meter 3'!K29)))</f>
        <v>0</v>
      </c>
      <c r="O145" s="18">
        <f>IF('Water Use Meter 4'!K29="",0,IF('Water Use Meter 4'!K29="Enter Start Read",0,IF('Water Use Meter 4'!K29="NA",0,'Water Use Meter 4'!K29)))</f>
        <v>0</v>
      </c>
      <c r="P145" s="18">
        <f>IF('Water Use Meter 5'!K29="",0,IF('Water Use Meter 5'!K29="Enter Start Read",0,IF('Water Use Meter 5'!K29="NA",0,'Water Use Meter 5'!K29)))</f>
        <v>0</v>
      </c>
      <c r="Q145" s="209"/>
    </row>
    <row r="146" spans="11:17" ht="12" hidden="1" customHeight="1" x14ac:dyDescent="0.25">
      <c r="K146" s="42"/>
      <c r="P146" s="208"/>
      <c r="Q146" s="208"/>
    </row>
    <row r="147" spans="11:17" ht="12" hidden="1" customHeight="1" x14ac:dyDescent="0.2">
      <c r="K147" s="42" t="s">
        <v>80</v>
      </c>
      <c r="L147" s="18">
        <f>IF('Water Use Meter 1'!K31="",0,IF('Water Use Meter 1'!K31="Enter Start Read",0,IF('Water Use Meter 1'!K31="NA",0,'Water Use Meter 1'!K31)))</f>
        <v>0</v>
      </c>
      <c r="M147" s="18">
        <f>IF('Water Use Meter 2'!K31="",0,IF('Water Use Meter 2'!K31="Enter Start Read",0,IF('Water Use Meter 2'!K31="NA",0,'Water Use Meter 2'!K31)))</f>
        <v>0</v>
      </c>
      <c r="N147" s="18">
        <f>IF('Water Use Meter 3'!K31="",0,IF('Water Use Meter 3'!K31="Enter Start Read",0,IF('Water Use Meter 3'!K31="NA",0,'Water Use Meter 3'!K31)))</f>
        <v>0</v>
      </c>
      <c r="O147" s="18">
        <f>IF('Water Use Meter 4'!K31="",0,IF('Water Use Meter 4'!K31="Enter Start Read",0,IF('Water Use Meter 4'!K31="NA",0,'Water Use Meter 4'!K31)))</f>
        <v>0</v>
      </c>
      <c r="P147" s="18">
        <f>IF('Water Use Meter 5'!K31="",0,IF('Water Use Meter 5'!K31="Enter Start Read",0,IF('Water Use Meter 5'!K31="NA",0,'Water Use Meter 5'!K31)))</f>
        <v>0</v>
      </c>
      <c r="Q147" s="209"/>
    </row>
    <row r="148" spans="11:17" ht="12" hidden="1" customHeight="1" x14ac:dyDescent="0.25">
      <c r="K148" s="42"/>
      <c r="P148" s="208"/>
      <c r="Q148" s="208"/>
    </row>
    <row r="149" spans="11:17" ht="12" hidden="1" customHeight="1" x14ac:dyDescent="0.2">
      <c r="K149" s="42" t="s">
        <v>81</v>
      </c>
      <c r="L149" s="18">
        <f>IF('Water Use Meter 1'!K33="",0,IF('Water Use Meter 1'!K33="Enter Start Read",0,IF('Water Use Meter 1'!K33="NA",0,'Water Use Meter 1'!K33)))</f>
        <v>0</v>
      </c>
      <c r="M149" s="18">
        <f>IF('Water Use Meter 2'!K33="",0,IF('Water Use Meter 2'!K33="Enter Start Read",0,IF('Water Use Meter 2'!K33="NA",0,'Water Use Meter 2'!K33)))</f>
        <v>0</v>
      </c>
      <c r="N149" s="18">
        <f>IF('Water Use Meter 3'!K33="",0,IF('Water Use Meter 3'!K33="Enter Start Read",0,IF('Water Use Meter 3'!K33="NA",0,'Water Use Meter 3'!K33)))</f>
        <v>0</v>
      </c>
      <c r="O149" s="18">
        <f>IF('Water Use Meter 4'!K33="",0,IF('Water Use Meter 4'!K33="Enter Start Read",0,IF('Water Use Meter 4'!K33="NA",0,'Water Use Meter 4'!K33)))</f>
        <v>0</v>
      </c>
      <c r="P149" s="18">
        <f>IF('Water Use Meter 5'!K33="",0,IF('Water Use Meter 5'!K33="Enter Start Read",0,IF('Water Use Meter 5'!K33="NA",0,'Water Use Meter 5'!K33)))</f>
        <v>0</v>
      </c>
      <c r="Q149" s="209"/>
    </row>
    <row r="150" spans="11:17" ht="12" hidden="1" customHeight="1" x14ac:dyDescent="0.25">
      <c r="K150" s="42"/>
      <c r="P150" s="208"/>
      <c r="Q150" s="208"/>
    </row>
    <row r="151" spans="11:17" ht="12" hidden="1" customHeight="1" x14ac:dyDescent="0.2">
      <c r="K151" s="42" t="s">
        <v>82</v>
      </c>
      <c r="L151" s="18">
        <f>IF('Water Use Meter 1'!K35="",0,IF('Water Use Meter 1'!K35="Enter Start Read",0,IF('Water Use Meter 1'!K35="NA",0,'Water Use Meter 1'!K35)))</f>
        <v>0</v>
      </c>
      <c r="M151" s="18">
        <f>IF('Water Use Meter 2'!K35="",0,IF('Water Use Meter 2'!K35="Enter Start Read",0,IF('Water Use Meter 2'!K35="NA",0,'Water Use Meter 2'!K35)))</f>
        <v>0</v>
      </c>
      <c r="N151" s="18">
        <f>IF('Water Use Meter 3'!K35="",0,IF('Water Use Meter 3'!K35="Enter Start Read",0,IF('Water Use Meter 3'!K35="NA",0,'Water Use Meter 3'!K35)))</f>
        <v>0</v>
      </c>
      <c r="O151" s="18">
        <f>IF('Water Use Meter 4'!K35="",0,IF('Water Use Meter 4'!K35="Enter Start Read",0,IF('Water Use Meter 4'!K35="NA",0,'Water Use Meter 4'!K35)))</f>
        <v>0</v>
      </c>
      <c r="P151" s="18">
        <f>IF('Water Use Meter 5'!K35="",0,IF('Water Use Meter 5'!K35="Enter Start Read",0,IF('Water Use Meter 5'!K35="NA",0,'Water Use Meter 5'!K35)))</f>
        <v>0</v>
      </c>
      <c r="Q151" s="210"/>
    </row>
    <row r="152" spans="11:17" ht="12" hidden="1" customHeight="1" x14ac:dyDescent="0.25">
      <c r="K152" s="42"/>
      <c r="P152" s="208"/>
      <c r="Q152" s="7"/>
    </row>
    <row r="153" spans="11:17" ht="12" hidden="1" customHeight="1" x14ac:dyDescent="0.2">
      <c r="K153" s="42" t="s">
        <v>27</v>
      </c>
      <c r="L153" s="18">
        <f>IF('Water Use Meter 1'!K37="",0,IF('Water Use Meter 1'!K37="Enter Start Read",0,IF('Water Use Meter 1'!K37="NA",0,'Water Use Meter 1'!K37)))</f>
        <v>0</v>
      </c>
      <c r="M153" s="18">
        <f>IF('Water Use Meter 2'!K37="",0,IF('Water Use Meter 2'!K37="Enter Start Read",0,IF('Water Use Meter 2'!K37="NA",0,'Water Use Meter 2'!K37)))</f>
        <v>0</v>
      </c>
      <c r="N153" s="18">
        <f>IF('Water Use Meter 3'!K37="",0,IF('Water Use Meter 3'!K37="Enter Start Read",0,IF('Water Use Meter 3'!K37="NA",0,'Water Use Meter 3'!K37)))</f>
        <v>0</v>
      </c>
      <c r="O153" s="18">
        <f>IF('Water Use Meter 4'!K37="",0,IF('Water Use Meter 4'!K37="Enter Start Read",0,IF('Water Use Meter 4'!K37="NA",0,'Water Use Meter 4'!K37)))</f>
        <v>0</v>
      </c>
      <c r="P153" s="18">
        <f>IF('Water Use Meter 5'!K37="",0,IF('Water Use Meter 5'!K37="Enter Start Read",0,IF('Water Use Meter 5'!K37="NA",0,'Water Use Meter 5'!K37)))</f>
        <v>0</v>
      </c>
    </row>
    <row r="154" spans="11:17" ht="12" hidden="1" customHeight="1" x14ac:dyDescent="0.25">
      <c r="P154" s="208"/>
    </row>
    <row r="155" spans="11:17" ht="12" hidden="1" customHeight="1" x14ac:dyDescent="0.2"/>
    <row r="156" spans="11:17" ht="12" hidden="1" customHeight="1" x14ac:dyDescent="0.2"/>
    <row r="157" spans="11:17" ht="12" hidden="1" customHeight="1" x14ac:dyDescent="0.2"/>
  </sheetData>
  <sheetProtection password="CC78" sheet="1" objects="1" scenarios="1" selectLockedCells="1"/>
  <mergeCells count="17">
    <mergeCell ref="L130:P131"/>
    <mergeCell ref="L105:P106"/>
    <mergeCell ref="L36:N36"/>
    <mergeCell ref="N14:N16"/>
    <mergeCell ref="E38:L38"/>
    <mergeCell ref="E55:R59"/>
    <mergeCell ref="E39:L53"/>
    <mergeCell ref="L35:N35"/>
    <mergeCell ref="Q2:Q5"/>
    <mergeCell ref="R2:R5"/>
    <mergeCell ref="X4:X5"/>
    <mergeCell ref="Y4:Y5"/>
    <mergeCell ref="C4:C7"/>
    <mergeCell ref="E4:E7"/>
    <mergeCell ref="G4:G7"/>
    <mergeCell ref="I4:I7"/>
    <mergeCell ref="C1:J2"/>
  </mergeCells>
  <pageMargins left="0.7" right="0.7" top="0.75" bottom="0.75" header="0.3" footer="0.3"/>
  <pageSetup paperSize="9" orientation="portrait" verticalDpi="0" r:id="rId1"/>
  <drawing r:id="rId2"/>
  <picture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Security_x0020_Classification xmlns="5fdf7e53-931b-49ff-8bb0-e48ee008b7f0">Unclassified</Security_x0020_Classification>
    <SAW_x0020_Security_x0020_Members_x0020_Group xmlns="5fdf7e53-931b-49ff-8bb0-e48ee008b7f0">
      <UserInfo>
        <DisplayName/>
        <AccountId xsi:nil="true"/>
        <AccountType/>
      </UserInfo>
    </SAW_x0020_Security_x0020_Members_x0020_Group>
    <Record_x0020_Creation_x0020_Date xmlns="5fdf7e53-931b-49ff-8bb0-e48ee008b7f0" xsi:nil="true"/>
    <SAW_x0020_Security_x0020_Visitors_x0020_Group xmlns="5fdf7e53-931b-49ff-8bb0-e48ee008b7f0">
      <UserInfo>
        <DisplayName/>
        <AccountId xsi:nil="true"/>
        <AccountType/>
      </UserInfo>
    </SAW_x0020_Security_x0020_Visitors_x0020_Group>
    <d62b7f4ed3a541c89c01ae711376debc xmlns="5fdf7e53-931b-49ff-8bb0-e48ee008b7f0">
      <Terms xmlns="http://schemas.microsoft.com/office/infopath/2007/PartnerControls"/>
    </d62b7f4ed3a541c89c01ae711376debc>
    <e3fec0a48afc471b8d585f093684bac5 xmlns="5fdf7e53-931b-49ff-8bb0-e48ee008b7f0">
      <Terms xmlns="http://schemas.microsoft.com/office/infopath/2007/PartnerControls"/>
    </e3fec0a48afc471b8d585f093684bac5>
    <Native_x0020_Title xmlns="5fdf7e53-931b-49ff-8bb0-e48ee008b7f0">false</Native_x0020_Title>
    <TaxCatchAll xmlns="5fdf7e53-931b-49ff-8bb0-e48ee008b7f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SAW Document - csp" ma:contentTypeID="0x010100A9DA6B69649D064BA1FED635B4268B2500C77BE9E63AA0AF4DA0CB5EA8A90843CD006BDC69906D3F8544A2C1775F442CAE0A" ma:contentTypeVersion="2" ma:contentTypeDescription="" ma:contentTypeScope="" ma:versionID="7073d839df5cb4853dba0339d7d51342">
  <xsd:schema xmlns:xsd="http://www.w3.org/2001/XMLSchema" xmlns:xs="http://www.w3.org/2001/XMLSchema" xmlns:p="http://schemas.microsoft.com/office/2006/metadata/properties" xmlns:ns2="5fdf7e53-931b-49ff-8bb0-e48ee008b7f0" targetNamespace="http://schemas.microsoft.com/office/2006/metadata/properties" ma:root="true" ma:fieldsID="ff4e13f57a07a1c4fcd97bf5435e571a" ns2:_="">
    <xsd:import namespace="5fdf7e53-931b-49ff-8bb0-e48ee008b7f0"/>
    <xsd:element name="properties">
      <xsd:complexType>
        <xsd:sequence>
          <xsd:element name="documentManagement">
            <xsd:complexType>
              <xsd:all>
                <xsd:element ref="ns2:Security_x0020_Classification"/>
                <xsd:element ref="ns2:SAW_x0020_Security_x0020_Members_x0020_Group" minOccurs="0"/>
                <xsd:element ref="ns2:SAW_x0020_Security_x0020_Visitors_x0020_Group" minOccurs="0"/>
                <xsd:element ref="ns2:Record_x0020_Creation_x0020_Date" minOccurs="0"/>
                <xsd:element ref="ns2:Native_x0020_Title" minOccurs="0"/>
                <xsd:element ref="ns2:TaxCatchAllLabel" minOccurs="0"/>
                <xsd:element ref="ns2:d62b7f4ed3a541c89c01ae711376debc" minOccurs="0"/>
                <xsd:element ref="ns2:TaxCatchAll" minOccurs="0"/>
                <xsd:element ref="ns2:e3fec0a48afc471b8d585f093684bac5"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df7e53-931b-49ff-8bb0-e48ee008b7f0" elementFormDefault="qualified">
    <xsd:import namespace="http://schemas.microsoft.com/office/2006/documentManagement/types"/>
    <xsd:import namespace="http://schemas.microsoft.com/office/infopath/2007/PartnerControls"/>
    <xsd:element name="Security_x0020_Classification" ma:index="3" ma:displayName="Security Classification" ma:default="For Official Use Only" ma:format="Dropdown" ma:internalName="Security_x0020_Classification" ma:readOnly="false">
      <xsd:simpleType>
        <xsd:restriction base="dms:Choice">
          <xsd:enumeration value="For Official Use Only"/>
          <xsd:enumeration value="Sensitive"/>
          <xsd:enumeration value="Sensitive - Personal"/>
          <xsd:enumeration value="Sensitive - Legal"/>
          <xsd:enumeration value="Sensitive - Commercial"/>
          <xsd:enumeration value="Sensitive - SA Cabinet"/>
          <xsd:enumeration value="Sensitive - Medical"/>
          <xsd:enumeration value="Classified - PROTECTED"/>
          <xsd:enumeration value="Public"/>
        </xsd:restriction>
      </xsd:simpleType>
    </xsd:element>
    <xsd:element name="SAW_x0020_Security_x0020_Members_x0020_Group" ma:index="4" nillable="true" ma:displayName="SAW Security Members Group" ma:description="Populate this field when security needs to be restricted to specific users or groups (members/edit permissions)" ma:list="UserInfo" ma:SearchPeopleOnly="false" ma:SharePointGroup="0" ma:internalName="SAW_x0020_Security_x0020_Members_x0020_Group"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AW_x0020_Security_x0020_Visitors_x0020_Group" ma:index="5" nillable="true" ma:displayName="SAW Security Visitors Group" ma:description="Populate this field when security needs to be restricted to specific users or groups (visitors/read-only permissions)" ma:list="UserInfo" ma:SearchPeopleOnly="false" ma:SharePointGroup="0" ma:internalName="SAW_x0020_Security_x0020_Visitors_x0020_Group"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cord_x0020_Creation_x0020_Date" ma:index="7" nillable="true" ma:displayName="Record Creation Date" ma:format="DateOnly" ma:internalName="Record_x0020_Creation_x0020_Date">
      <xsd:simpleType>
        <xsd:restriction base="dms:DateTime"/>
      </xsd:simpleType>
    </xsd:element>
    <xsd:element name="Native_x0020_Title" ma:index="8" nillable="true" ma:displayName="Native Title" ma:default="0" ma:internalName="Native_x0020_Title">
      <xsd:simpleType>
        <xsd:restriction base="dms:Boolean"/>
      </xsd:simpleType>
    </xsd:element>
    <xsd:element name="TaxCatchAllLabel" ma:index="10" nillable="true" ma:displayName="Taxonomy Catch All Column1" ma:description="" ma:hidden="true" ma:list="{c05647bf-f4ad-4384-b58e-0f26a30d2d07}" ma:internalName="TaxCatchAllLabel" ma:readOnly="true" ma:showField="CatchAllDataLabel" ma:web="4ee66ff4-5f07-424e-9942-afc691d01d55">
      <xsd:complexType>
        <xsd:complexContent>
          <xsd:extension base="dms:MultiChoiceLookup">
            <xsd:sequence>
              <xsd:element name="Value" type="dms:Lookup" maxOccurs="unbounded" minOccurs="0" nillable="true"/>
            </xsd:sequence>
          </xsd:extension>
        </xsd:complexContent>
      </xsd:complexType>
    </xsd:element>
    <xsd:element name="d62b7f4ed3a541c89c01ae711376debc" ma:index="12" nillable="true" ma:taxonomy="true" ma:internalName="d62b7f4ed3a541c89c01ae711376debc" ma:taxonomyFieldName="Team" ma:displayName="Team" ma:default="" ma:fieldId="{d62b7f4e-d3a5-41c8-9c01-ae711376debc}" ma:sspId="a4de77e8-7539-4d64-bf31-3166bd8b2841" ma:termSetId="2ace34d1-ffcc-4158-a5ba-7d07fe05ce9a" ma:anchorId="00000000-0000-0000-0000-000000000000" ma:open="false" ma:isKeyword="false">
      <xsd:complexType>
        <xsd:sequence>
          <xsd:element ref="pc:Terms" minOccurs="0" maxOccurs="1"/>
        </xsd:sequence>
      </xsd:complexType>
    </xsd:element>
    <xsd:element name="TaxCatchAll" ma:index="13" nillable="true" ma:displayName="Taxonomy Catch All Column" ma:description="" ma:hidden="true" ma:list="{c05647bf-f4ad-4384-b58e-0f26a30d2d07}" ma:internalName="TaxCatchAll" ma:showField="CatchAllData" ma:web="4ee66ff4-5f07-424e-9942-afc691d01d55">
      <xsd:complexType>
        <xsd:complexContent>
          <xsd:extension base="dms:MultiChoiceLookup">
            <xsd:sequence>
              <xsd:element name="Value" type="dms:Lookup" maxOccurs="unbounded" minOccurs="0" nillable="true"/>
            </xsd:sequence>
          </xsd:extension>
        </xsd:complexContent>
      </xsd:complexType>
    </xsd:element>
    <xsd:element name="e3fec0a48afc471b8d585f093684bac5" ma:index="17" ma:taxonomy="true" ma:internalName="e3fec0a48afc471b8d585f093684bac5" ma:taxonomyFieldName="Business_x0020_Process" ma:displayName="Business Process" ma:default="" ma:fieldId="{e3fec0a4-8afc-471b-8d58-5f093684bac5}" ma:sspId="a4de77e8-7539-4d64-bf31-3166bd8b2841" ma:termSetId="0a51e5b7-5b97-4b89-a26b-f9525d92f89c"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Author"/>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a4de77e8-7539-4d64-bf31-3166bd8b2841" ContentTypeId="0x010100A9DA6B69649D064BA1FED635B4268B25" PreviousValue="false"/>
</file>

<file path=customXml/itemProps1.xml><?xml version="1.0" encoding="utf-8"?>
<ds:datastoreItem xmlns:ds="http://schemas.openxmlformats.org/officeDocument/2006/customXml" ds:itemID="{1D90B105-8A92-4934-8C3A-3A5D0DDFCA34}">
  <ds:schemaRefs>
    <ds:schemaRef ds:uri="http://purl.org/dc/terms/"/>
    <ds:schemaRef ds:uri="http://purl.org/dc/dcmitype/"/>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http://schemas.microsoft.com/office/2006/metadata/properties"/>
    <ds:schemaRef ds:uri="5fdf7e53-931b-49ff-8bb0-e48ee008b7f0"/>
    <ds:schemaRef ds:uri="http://www.w3.org/XML/1998/namespace"/>
  </ds:schemaRefs>
</ds:datastoreItem>
</file>

<file path=customXml/itemProps2.xml><?xml version="1.0" encoding="utf-8"?>
<ds:datastoreItem xmlns:ds="http://schemas.openxmlformats.org/officeDocument/2006/customXml" ds:itemID="{C7A48822-D9FD-45DE-ABB8-A9D5F6381DDF}">
  <ds:schemaRefs>
    <ds:schemaRef ds:uri="http://schemas.microsoft.com/sharepoint/v3/contenttype/forms"/>
  </ds:schemaRefs>
</ds:datastoreItem>
</file>

<file path=customXml/itemProps3.xml><?xml version="1.0" encoding="utf-8"?>
<ds:datastoreItem xmlns:ds="http://schemas.openxmlformats.org/officeDocument/2006/customXml" ds:itemID="{E013C99B-7BC3-4D15-A1E2-AA7E19565A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df7e53-931b-49ff-8bb0-e48ee008b7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D8479D0-ADEF-4BF9-B861-5D349ABFC45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Irrigation Calculator</vt:lpstr>
      <vt:lpstr>Data Calculation</vt:lpstr>
      <vt:lpstr>Water Use Meter 1</vt:lpstr>
      <vt:lpstr>Water Use Meter 2</vt:lpstr>
      <vt:lpstr>Water Use Meter 3</vt:lpstr>
      <vt:lpstr>Water Use Meter 4</vt:lpstr>
      <vt:lpstr>Water Use Meter 5</vt:lpstr>
      <vt:lpstr>Total Water Use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 Water Basic Irrigation Management Toolkit 2007</dc:title>
  <dc:creator>SA Water</dc:creator>
  <cp:lastModifiedBy>Tom Plant</cp:lastModifiedBy>
  <cp:lastPrinted>2012-11-16T04:31:52Z</cp:lastPrinted>
  <dcterms:created xsi:type="dcterms:W3CDTF">2012-10-15T21:52:45Z</dcterms:created>
  <dcterms:modified xsi:type="dcterms:W3CDTF">2016-12-15T02:36:07Z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0x010100A9DA6B69649D064BA1FED635B4268B2500C77BE9E63AA0AF4DA0CB5EA8A90843CD006BDC69906D3F8544A2C1775F442CAE0A</vt:lpwstr>
  </property>
  <property fmtid="{D5CDD505-2E9C-101B-9397-08002B2CF9AE}" pid="3" name="Business_x0020_Process">
    <vt:lpwstr/>
  </property>
  <property fmtid="{D5CDD505-2E9C-101B-9397-08002B2CF9AE}" pid="4" name="Team">
    <vt:lpwstr/>
  </property>
</Properties>
</file>